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DELL\Google Диск\Сайт_Исходные файлы\"/>
    </mc:Choice>
  </mc:AlternateContent>
  <bookViews>
    <workbookView xWindow="-15" yWindow="-15" windowWidth="15330" windowHeight="6000" tabRatio="697"/>
  </bookViews>
  <sheets>
    <sheet name="Содержание" sheetId="1" r:id="rId1"/>
    <sheet name="Справочники" sheetId="2" r:id="rId2"/>
    <sheet name="Реализация" sheetId="48" r:id="rId3"/>
    <sheet name="Себестоимость" sheetId="8" r:id="rId4"/>
    <sheet name="Производство" sheetId="23" r:id="rId5"/>
    <sheet name="Запасы" sheetId="26" r:id="rId6"/>
    <sheet name="Остатки ГП" sheetId="22" r:id="rId7"/>
    <sheet name="Прочие материалы" sheetId="56" r:id="rId8"/>
    <sheet name="ПРОИЗ расходы" sheetId="13" r:id="rId9"/>
    <sheet name="АДМХОЗ затраты" sheetId="19" r:id="rId10"/>
    <sheet name="Комм. затраты" sheetId="20" r:id="rId11"/>
    <sheet name="Сводные расходы" sheetId="51" r:id="rId12"/>
    <sheet name="Амортизация" sheetId="11" r:id="rId13"/>
    <sheet name="Неоп. ДиР" sheetId="14" r:id="rId14"/>
    <sheet name="БФД" sheetId="15" r:id="rId15"/>
    <sheet name="Инвестиции" sheetId="16" r:id="rId16"/>
    <sheet name="Пояснения ДЗ" sheetId="54" r:id="rId17"/>
    <sheet name="Дебиторы" sheetId="29" r:id="rId18"/>
    <sheet name="Пояснения КЗ" sheetId="55" r:id="rId19"/>
    <sheet name="Кредиторы" sheetId="30" r:id="rId20"/>
    <sheet name="БДДС" sheetId="31" r:id="rId21"/>
    <sheet name="БДР" sheetId="7" r:id="rId22"/>
    <sheet name="Баланс" sheetId="41" r:id="rId23"/>
  </sheets>
  <externalReferences>
    <externalReference r:id="rId24"/>
    <externalReference r:id="rId25"/>
  </externalReferences>
  <definedNames>
    <definedName name="_xlnm._FilterDatabase" localSheetId="2" hidden="1">Реализация!#REF!</definedName>
    <definedName name="_xlnm._FilterDatabase" localSheetId="1" hidden="1">Справочники!$B$603:$D$614</definedName>
    <definedName name="Вид">Справочники!$D$152:$D$155</definedName>
    <definedName name="ВИДГП">Справочники!$B$152:$E$156</definedName>
    <definedName name="ГП">Справочники!$B$16:$E$146</definedName>
    <definedName name="ЗАТРАТЫ">Справочники!$B$367:$D$515</definedName>
    <definedName name="Кодвида">Справочники!$B$152:$B$155</definedName>
    <definedName name="Кодмарки">#REF!</definedName>
    <definedName name="Кодпокупателя">Справочники!$B$602:$B$615</definedName>
    <definedName name="Марки">Себестоимость!$C$13:$C$96</definedName>
    <definedName name="Марки2">[1]Справочники!$C$471:$C$552</definedName>
    <definedName name="Остаткисырья">#REF!</definedName>
    <definedName name="Покупатели">Справочники!$D$603:$D$604</definedName>
    <definedName name="Статьибаланса">Справочники!$B$551:$D$590</definedName>
    <definedName name="СтатьиДЗ">Справочники!$B$355:$E$515</definedName>
    <definedName name="Стоимостьсырья">Себестоимость!#REF!</definedName>
    <definedName name="Сырье">Справочники!$B$161:$E$332</definedName>
    <definedName name="Триплер">Себестоимость!$C$104:$C$118</definedName>
    <definedName name="Химсырье">#REF!</definedName>
  </definedNames>
  <calcPr calcId="162913"/>
</workbook>
</file>

<file path=xl/calcChain.xml><?xml version="1.0" encoding="utf-8"?>
<calcChain xmlns="http://schemas.openxmlformats.org/spreadsheetml/2006/main">
  <c r="E11" i="8" l="1"/>
  <c r="F14" i="14"/>
  <c r="F13" i="14"/>
  <c r="F375" i="7"/>
  <c r="C16" i="7"/>
  <c r="F16" i="7" s="1"/>
  <c r="C17" i="7"/>
  <c r="D17" i="7" s="1"/>
  <c r="C18" i="7"/>
  <c r="F18" i="7" s="1"/>
  <c r="C19" i="7"/>
  <c r="N19" i="7" s="1"/>
  <c r="C20" i="7"/>
  <c r="F20" i="7" s="1"/>
  <c r="F236" i="7" s="1"/>
  <c r="C21" i="7"/>
  <c r="C22" i="7"/>
  <c r="F22" i="7" s="1"/>
  <c r="C23" i="7"/>
  <c r="N23" i="7" s="1"/>
  <c r="C24" i="7"/>
  <c r="F24" i="7" s="1"/>
  <c r="C25" i="7"/>
  <c r="C26" i="7"/>
  <c r="F26" i="7" s="1"/>
  <c r="C27" i="7"/>
  <c r="N27" i="7" s="1"/>
  <c r="C28" i="7"/>
  <c r="F28" i="7" s="1"/>
  <c r="C29" i="7"/>
  <c r="C30" i="7"/>
  <c r="F30" i="7" s="1"/>
  <c r="C31" i="7"/>
  <c r="N31" i="7" s="1"/>
  <c r="C32" i="7"/>
  <c r="F32" i="7" s="1"/>
  <c r="F247" i="7" s="1"/>
  <c r="C33" i="7"/>
  <c r="C34" i="7"/>
  <c r="F34" i="7" s="1"/>
  <c r="C35" i="7"/>
  <c r="N35" i="7" s="1"/>
  <c r="C36" i="7"/>
  <c r="F36" i="7" s="1"/>
  <c r="C37" i="7"/>
  <c r="C38" i="7"/>
  <c r="F38" i="7" s="1"/>
  <c r="C39" i="7"/>
  <c r="N39" i="7" s="1"/>
  <c r="C40" i="7"/>
  <c r="F40" i="7" s="1"/>
  <c r="C41" i="7"/>
  <c r="C42" i="7"/>
  <c r="F42" i="7" s="1"/>
  <c r="C43" i="7"/>
  <c r="N43" i="7" s="1"/>
  <c r="C44" i="7"/>
  <c r="F44" i="7" s="1"/>
  <c r="F258" i="7" s="1"/>
  <c r="C45" i="7"/>
  <c r="C46" i="7"/>
  <c r="F46" i="7" s="1"/>
  <c r="C47" i="7"/>
  <c r="N47" i="7" s="1"/>
  <c r="C48" i="7"/>
  <c r="F48" i="7" s="1"/>
  <c r="F260" i="7" s="1"/>
  <c r="C49" i="7"/>
  <c r="C50" i="7"/>
  <c r="F50" i="7" s="1"/>
  <c r="C51" i="7"/>
  <c r="H51" i="7" s="1"/>
  <c r="C52" i="7"/>
  <c r="F52" i="7" s="1"/>
  <c r="C53" i="7"/>
  <c r="C54" i="7"/>
  <c r="F54" i="7" s="1"/>
  <c r="C55" i="7"/>
  <c r="N55" i="7" s="1"/>
  <c r="C56" i="7"/>
  <c r="F56" i="7" s="1"/>
  <c r="C57" i="7"/>
  <c r="C58" i="7"/>
  <c r="F58" i="7" s="1"/>
  <c r="C59" i="7"/>
  <c r="N59" i="7" s="1"/>
  <c r="C60" i="7"/>
  <c r="F60" i="7" s="1"/>
  <c r="F272" i="7" s="1"/>
  <c r="C61" i="7"/>
  <c r="C62" i="7"/>
  <c r="F62" i="7" s="1"/>
  <c r="C63" i="7"/>
  <c r="N63" i="7" s="1"/>
  <c r="C64" i="7"/>
  <c r="F64" i="7" s="1"/>
  <c r="C65" i="7"/>
  <c r="C66" i="7"/>
  <c r="F66" i="7" s="1"/>
  <c r="C67" i="7"/>
  <c r="N67" i="7" s="1"/>
  <c r="C68" i="7"/>
  <c r="F68" i="7" s="1"/>
  <c r="F280" i="7" s="1"/>
  <c r="C69" i="7"/>
  <c r="C70" i="7"/>
  <c r="F70" i="7" s="1"/>
  <c r="C71" i="7"/>
  <c r="N71" i="7" s="1"/>
  <c r="C72" i="7"/>
  <c r="F72" i="7" s="1"/>
  <c r="F284" i="7" s="1"/>
  <c r="C73" i="7"/>
  <c r="C74" i="7"/>
  <c r="F74" i="7" s="1"/>
  <c r="C75" i="7"/>
  <c r="N75" i="7" s="1"/>
  <c r="C76" i="7"/>
  <c r="F76" i="7" s="1"/>
  <c r="C77" i="7"/>
  <c r="C78" i="7"/>
  <c r="F78" i="7" s="1"/>
  <c r="C79" i="7"/>
  <c r="N79" i="7" s="1"/>
  <c r="C80" i="7"/>
  <c r="F80" i="7" s="1"/>
  <c r="C81" i="7"/>
  <c r="C84" i="7"/>
  <c r="F84" i="7" s="1"/>
  <c r="C85" i="7"/>
  <c r="N85" i="7" s="1"/>
  <c r="C86" i="7"/>
  <c r="C87" i="7"/>
  <c r="C88" i="7"/>
  <c r="G88" i="7" s="1"/>
  <c r="C89" i="7"/>
  <c r="N89" i="7" s="1"/>
  <c r="C90" i="7"/>
  <c r="C91" i="7"/>
  <c r="F91" i="7" s="1"/>
  <c r="C92" i="7"/>
  <c r="I92" i="7" s="1"/>
  <c r="C93" i="7"/>
  <c r="N93" i="7" s="1"/>
  <c r="C121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3" i="7"/>
  <c r="F194" i="7"/>
  <c r="F195" i="7"/>
  <c r="F196" i="7"/>
  <c r="F197" i="7"/>
  <c r="F198" i="7"/>
  <c r="F199" i="7"/>
  <c r="F200" i="7"/>
  <c r="F201" i="7"/>
  <c r="F202" i="7"/>
  <c r="F207" i="7"/>
  <c r="F206" i="7" s="1"/>
  <c r="F209" i="7"/>
  <c r="F208" i="7" s="1"/>
  <c r="F213" i="7"/>
  <c r="F214" i="7"/>
  <c r="F315" i="7" s="1"/>
  <c r="F215" i="7"/>
  <c r="F216" i="7"/>
  <c r="F217" i="7"/>
  <c r="F318" i="7" s="1"/>
  <c r="F218" i="7"/>
  <c r="F219" i="7"/>
  <c r="F220" i="7"/>
  <c r="F222" i="7"/>
  <c r="F323" i="7" s="1"/>
  <c r="F223" i="7"/>
  <c r="F224" i="7"/>
  <c r="F225" i="7"/>
  <c r="F226" i="7"/>
  <c r="F327" i="7" s="1"/>
  <c r="F227" i="7"/>
  <c r="G103" i="13"/>
  <c r="F357" i="7"/>
  <c r="G85" i="19"/>
  <c r="F368" i="7" s="1"/>
  <c r="F386" i="7"/>
  <c r="E14" i="14"/>
  <c r="E13" i="14"/>
  <c r="E375" i="7" s="1"/>
  <c r="E18" i="14"/>
  <c r="E380" i="7"/>
  <c r="E24" i="7"/>
  <c r="E40" i="7"/>
  <c r="E254" i="7" s="1"/>
  <c r="E42" i="7"/>
  <c r="E64" i="7"/>
  <c r="E276" i="7" s="1"/>
  <c r="E87" i="7"/>
  <c r="E91" i="7"/>
  <c r="X45" i="48"/>
  <c r="E94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3" i="7"/>
  <c r="E194" i="7"/>
  <c r="E195" i="7"/>
  <c r="E196" i="7"/>
  <c r="E297" i="7" s="1"/>
  <c r="E197" i="7"/>
  <c r="E198" i="7"/>
  <c r="E199" i="7"/>
  <c r="E200" i="7"/>
  <c r="E201" i="7"/>
  <c r="E202" i="7"/>
  <c r="E207" i="7"/>
  <c r="E206" i="7" s="1"/>
  <c r="E209" i="7"/>
  <c r="E208" i="7" s="1"/>
  <c r="E309" i="7" s="1"/>
  <c r="E213" i="7"/>
  <c r="E214" i="7"/>
  <c r="E315" i="7" s="1"/>
  <c r="E215" i="7"/>
  <c r="E216" i="7"/>
  <c r="E317" i="7" s="1"/>
  <c r="E217" i="7"/>
  <c r="E318" i="7" s="1"/>
  <c r="E218" i="7"/>
  <c r="E319" i="7" s="1"/>
  <c r="E219" i="7"/>
  <c r="E220" i="7"/>
  <c r="E321" i="7" s="1"/>
  <c r="E222" i="7"/>
  <c r="E323" i="7" s="1"/>
  <c r="E223" i="7"/>
  <c r="E324" i="7" s="1"/>
  <c r="E224" i="7"/>
  <c r="E225" i="7"/>
  <c r="E326" i="7" s="1"/>
  <c r="E226" i="7"/>
  <c r="E227" i="7"/>
  <c r="F37" i="20"/>
  <c r="E336" i="7"/>
  <c r="F58" i="20"/>
  <c r="F63" i="20"/>
  <c r="F67" i="20"/>
  <c r="F113" i="20"/>
  <c r="E344" i="7"/>
  <c r="F20" i="13"/>
  <c r="F11" i="13" s="1"/>
  <c r="E348" i="7" s="1"/>
  <c r="F31" i="13"/>
  <c r="E349" i="7" s="1"/>
  <c r="F33" i="13"/>
  <c r="E350" i="7"/>
  <c r="F38" i="13"/>
  <c r="E351" i="7" s="1"/>
  <c r="F44" i="13"/>
  <c r="F54" i="13"/>
  <c r="F76" i="13"/>
  <c r="E353" i="7" s="1"/>
  <c r="F103" i="13"/>
  <c r="E357" i="7"/>
  <c r="F108" i="13"/>
  <c r="E358" i="7" s="1"/>
  <c r="F23" i="19"/>
  <c r="F14" i="19"/>
  <c r="E362" i="7"/>
  <c r="F34" i="19"/>
  <c r="E363" i="7" s="1"/>
  <c r="F36" i="19"/>
  <c r="E364" i="7"/>
  <c r="F41" i="19"/>
  <c r="E365" i="7" s="1"/>
  <c r="F47" i="19"/>
  <c r="F57" i="19"/>
  <c r="F66" i="19"/>
  <c r="F79" i="19"/>
  <c r="E367" i="7"/>
  <c r="F85" i="19"/>
  <c r="E368" i="7" s="1"/>
  <c r="F111" i="19"/>
  <c r="E372" i="7"/>
  <c r="E386" i="7"/>
  <c r="D14" i="14"/>
  <c r="D13" i="14" s="1"/>
  <c r="D375" i="7" s="1"/>
  <c r="D18" i="14"/>
  <c r="D380" i="7" s="1"/>
  <c r="D20" i="7"/>
  <c r="D22" i="7"/>
  <c r="D38" i="7"/>
  <c r="D40" i="7"/>
  <c r="D56" i="7"/>
  <c r="D72" i="7"/>
  <c r="W45" i="48"/>
  <c r="D94" i="7" s="1"/>
  <c r="D126" i="7"/>
  <c r="D127" i="7"/>
  <c r="D233" i="7" s="1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3" i="7"/>
  <c r="D194" i="7"/>
  <c r="D195" i="7"/>
  <c r="D196" i="7"/>
  <c r="D197" i="7"/>
  <c r="D198" i="7"/>
  <c r="D199" i="7"/>
  <c r="D200" i="7"/>
  <c r="D201" i="7"/>
  <c r="D202" i="7"/>
  <c r="D207" i="7"/>
  <c r="D206" i="7" s="1"/>
  <c r="D307" i="7" s="1"/>
  <c r="D209" i="7"/>
  <c r="D213" i="7"/>
  <c r="D214" i="7"/>
  <c r="D315" i="7" s="1"/>
  <c r="D215" i="7"/>
  <c r="D316" i="7" s="1"/>
  <c r="D216" i="7"/>
  <c r="D217" i="7"/>
  <c r="D218" i="7"/>
  <c r="D219" i="7"/>
  <c r="D320" i="7" s="1"/>
  <c r="D220" i="7"/>
  <c r="D222" i="7"/>
  <c r="D223" i="7"/>
  <c r="D224" i="7"/>
  <c r="D325" i="7" s="1"/>
  <c r="D225" i="7"/>
  <c r="D226" i="7"/>
  <c r="D227" i="7"/>
  <c r="E37" i="20"/>
  <c r="D336" i="7"/>
  <c r="E63" i="20"/>
  <c r="E67" i="20"/>
  <c r="E113" i="20"/>
  <c r="D344" i="7"/>
  <c r="E20" i="13"/>
  <c r="E11" i="13" s="1"/>
  <c r="D348" i="7" s="1"/>
  <c r="E31" i="13"/>
  <c r="D349" i="7"/>
  <c r="E33" i="13"/>
  <c r="D350" i="7" s="1"/>
  <c r="E38" i="13"/>
  <c r="D351" i="7"/>
  <c r="E44" i="13"/>
  <c r="E54" i="13"/>
  <c r="E59" i="13"/>
  <c r="E76" i="13"/>
  <c r="D353" i="7" s="1"/>
  <c r="E103" i="13"/>
  <c r="D357" i="7"/>
  <c r="E108" i="13"/>
  <c r="D358" i="7" s="1"/>
  <c r="E23" i="19"/>
  <c r="E14" i="19"/>
  <c r="D362" i="7"/>
  <c r="E34" i="19"/>
  <c r="D363" i="7" s="1"/>
  <c r="E36" i="19"/>
  <c r="D364" i="7"/>
  <c r="E41" i="19"/>
  <c r="D365" i="7" s="1"/>
  <c r="E47" i="19"/>
  <c r="E57" i="19"/>
  <c r="E66" i="19"/>
  <c r="E79" i="19"/>
  <c r="D367" i="7"/>
  <c r="E85" i="19"/>
  <c r="D368" i="7" s="1"/>
  <c r="E111" i="19"/>
  <c r="D372" i="7"/>
  <c r="D386" i="7"/>
  <c r="G14" i="14"/>
  <c r="G13" i="14" s="1"/>
  <c r="G375" i="7" s="1"/>
  <c r="G17" i="7"/>
  <c r="G21" i="7"/>
  <c r="G25" i="7"/>
  <c r="G26" i="7"/>
  <c r="G241" i="7" s="1"/>
  <c r="G29" i="7"/>
  <c r="G33" i="7"/>
  <c r="G37" i="7"/>
  <c r="G41" i="7"/>
  <c r="G44" i="7"/>
  <c r="G45" i="7"/>
  <c r="G46" i="7"/>
  <c r="G49" i="7"/>
  <c r="G53" i="7"/>
  <c r="G57" i="7"/>
  <c r="G58" i="7"/>
  <c r="G74" i="7"/>
  <c r="G76" i="7"/>
  <c r="G84" i="7"/>
  <c r="G90" i="7"/>
  <c r="G91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3" i="7"/>
  <c r="G194" i="7"/>
  <c r="G195" i="7"/>
  <c r="G196" i="7"/>
  <c r="G197" i="7"/>
  <c r="G198" i="7"/>
  <c r="G199" i="7"/>
  <c r="G200" i="7"/>
  <c r="G201" i="7"/>
  <c r="G202" i="7"/>
  <c r="G207" i="7"/>
  <c r="G206" i="7" s="1"/>
  <c r="G307" i="7" s="1"/>
  <c r="G209" i="7"/>
  <c r="G213" i="7"/>
  <c r="G214" i="7"/>
  <c r="G215" i="7"/>
  <c r="G216" i="7"/>
  <c r="G317" i="7" s="1"/>
  <c r="G217" i="7"/>
  <c r="G218" i="7"/>
  <c r="G319" i="7" s="1"/>
  <c r="G219" i="7"/>
  <c r="G220" i="7"/>
  <c r="G321" i="7" s="1"/>
  <c r="G222" i="7"/>
  <c r="G223" i="7"/>
  <c r="G324" i="7" s="1"/>
  <c r="G224" i="7"/>
  <c r="G225" i="7"/>
  <c r="G226" i="7"/>
  <c r="G227" i="7"/>
  <c r="H103" i="13"/>
  <c r="G357" i="7"/>
  <c r="G386" i="7"/>
  <c r="H14" i="14"/>
  <c r="H13" i="14"/>
  <c r="H375" i="7"/>
  <c r="H26" i="7"/>
  <c r="H28" i="7"/>
  <c r="H34" i="7"/>
  <c r="H40" i="7"/>
  <c r="H254" i="7" s="1"/>
  <c r="H42" i="7"/>
  <c r="H50" i="7"/>
  <c r="H58" i="7"/>
  <c r="H66" i="7"/>
  <c r="H72" i="7"/>
  <c r="H284" i="7" s="1"/>
  <c r="H73" i="7"/>
  <c r="H77" i="7"/>
  <c r="H78" i="7"/>
  <c r="H81" i="7"/>
  <c r="H87" i="7"/>
  <c r="H88" i="7"/>
  <c r="H91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285" i="7" s="1"/>
  <c r="H184" i="7"/>
  <c r="H185" i="7"/>
  <c r="H186" i="7"/>
  <c r="H187" i="7"/>
  <c r="H188" i="7"/>
  <c r="H189" i="7"/>
  <c r="H190" i="7"/>
  <c r="H191" i="7"/>
  <c r="H193" i="7"/>
  <c r="H194" i="7"/>
  <c r="H195" i="7"/>
  <c r="H196" i="7"/>
  <c r="H197" i="7"/>
  <c r="H198" i="7"/>
  <c r="H199" i="7"/>
  <c r="H200" i="7"/>
  <c r="H301" i="7" s="1"/>
  <c r="H201" i="7"/>
  <c r="H202" i="7"/>
  <c r="H207" i="7"/>
  <c r="H209" i="7"/>
  <c r="H213" i="7"/>
  <c r="H314" i="7" s="1"/>
  <c r="H214" i="7"/>
  <c r="H315" i="7" s="1"/>
  <c r="H215" i="7"/>
  <c r="H316" i="7" s="1"/>
  <c r="H216" i="7"/>
  <c r="H317" i="7" s="1"/>
  <c r="H217" i="7"/>
  <c r="H218" i="7"/>
  <c r="H219" i="7"/>
  <c r="H220" i="7"/>
  <c r="H321" i="7" s="1"/>
  <c r="H222" i="7"/>
  <c r="H323" i="7" s="1"/>
  <c r="H223" i="7"/>
  <c r="H224" i="7"/>
  <c r="H225" i="7"/>
  <c r="H326" i="7" s="1"/>
  <c r="H226" i="7"/>
  <c r="H327" i="7" s="1"/>
  <c r="H227" i="7"/>
  <c r="I103" i="13"/>
  <c r="H357" i="7"/>
  <c r="H386" i="7"/>
  <c r="I14" i="14"/>
  <c r="I13" i="14" s="1"/>
  <c r="I375" i="7" s="1"/>
  <c r="I17" i="7"/>
  <c r="I18" i="7"/>
  <c r="I20" i="7"/>
  <c r="I21" i="7"/>
  <c r="I22" i="7"/>
  <c r="I238" i="7" s="1"/>
  <c r="I25" i="7"/>
  <c r="I240" i="7" s="1"/>
  <c r="I29" i="7"/>
  <c r="I32" i="7"/>
  <c r="I33" i="7"/>
  <c r="I37" i="7"/>
  <c r="I38" i="7"/>
  <c r="I252" i="7" s="1"/>
  <c r="I41" i="7"/>
  <c r="I45" i="7"/>
  <c r="I49" i="7"/>
  <c r="I261" i="7" s="1"/>
  <c r="I50" i="7"/>
  <c r="I53" i="7"/>
  <c r="I54" i="7"/>
  <c r="I57" i="7"/>
  <c r="I58" i="7"/>
  <c r="I60" i="7"/>
  <c r="I61" i="7"/>
  <c r="I65" i="7"/>
  <c r="I277" i="7" s="1"/>
  <c r="I66" i="7"/>
  <c r="I69" i="7"/>
  <c r="I70" i="7"/>
  <c r="I72" i="7"/>
  <c r="I73" i="7"/>
  <c r="I77" i="7"/>
  <c r="I81" i="7"/>
  <c r="I87" i="7"/>
  <c r="I88" i="7"/>
  <c r="I91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3" i="7"/>
  <c r="I194" i="7"/>
  <c r="I195" i="7"/>
  <c r="I196" i="7"/>
  <c r="I197" i="7"/>
  <c r="I298" i="7" s="1"/>
  <c r="I198" i="7"/>
  <c r="I199" i="7"/>
  <c r="I200" i="7"/>
  <c r="I201" i="7"/>
  <c r="I202" i="7"/>
  <c r="I207" i="7"/>
  <c r="I209" i="7"/>
  <c r="I208" i="7" s="1"/>
  <c r="I213" i="7"/>
  <c r="I314" i="7" s="1"/>
  <c r="I214" i="7"/>
  <c r="I315" i="7" s="1"/>
  <c r="I215" i="7"/>
  <c r="I316" i="7" s="1"/>
  <c r="I216" i="7"/>
  <c r="I217" i="7"/>
  <c r="I318" i="7" s="1"/>
  <c r="I218" i="7"/>
  <c r="I319" i="7" s="1"/>
  <c r="I219" i="7"/>
  <c r="I320" i="7" s="1"/>
  <c r="I220" i="7"/>
  <c r="I222" i="7"/>
  <c r="I323" i="7" s="1"/>
  <c r="I223" i="7"/>
  <c r="I224" i="7"/>
  <c r="I325" i="7" s="1"/>
  <c r="I225" i="7"/>
  <c r="I226" i="7"/>
  <c r="I227" i="7"/>
  <c r="J103" i="13"/>
  <c r="I357" i="7" s="1"/>
  <c r="I386" i="7"/>
  <c r="J14" i="14"/>
  <c r="J13" i="14" s="1"/>
  <c r="J375" i="7" s="1"/>
  <c r="J17" i="7"/>
  <c r="J18" i="7"/>
  <c r="J20" i="7"/>
  <c r="J21" i="7"/>
  <c r="J22" i="7"/>
  <c r="J25" i="7"/>
  <c r="J26" i="7"/>
  <c r="J29" i="7"/>
  <c r="J30" i="7"/>
  <c r="J33" i="7"/>
  <c r="J34" i="7"/>
  <c r="J36" i="7"/>
  <c r="J250" i="7" s="1"/>
  <c r="J37" i="7"/>
  <c r="J38" i="7"/>
  <c r="J41" i="7"/>
  <c r="J42" i="7"/>
  <c r="J45" i="7"/>
  <c r="J46" i="7"/>
  <c r="J49" i="7"/>
  <c r="J50" i="7"/>
  <c r="J52" i="7"/>
  <c r="J53" i="7"/>
  <c r="J265" i="7" s="1"/>
  <c r="J57" i="7"/>
  <c r="J58" i="7"/>
  <c r="J270" i="7" s="1"/>
  <c r="J61" i="7"/>
  <c r="J62" i="7"/>
  <c r="J64" i="7"/>
  <c r="J276" i="7" s="1"/>
  <c r="J65" i="7"/>
  <c r="J66" i="7"/>
  <c r="J69" i="7"/>
  <c r="J73" i="7"/>
  <c r="J76" i="7"/>
  <c r="J77" i="7"/>
  <c r="J78" i="7"/>
  <c r="J81" i="7"/>
  <c r="J86" i="7"/>
  <c r="J87" i="7"/>
  <c r="J88" i="7"/>
  <c r="J91" i="7"/>
  <c r="J92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3" i="7"/>
  <c r="J194" i="7"/>
  <c r="J195" i="7"/>
  <c r="J196" i="7"/>
  <c r="J197" i="7"/>
  <c r="J198" i="7"/>
  <c r="J199" i="7"/>
  <c r="J200" i="7"/>
  <c r="J201" i="7"/>
  <c r="J202" i="7"/>
  <c r="J207" i="7"/>
  <c r="J206" i="7" s="1"/>
  <c r="J209" i="7"/>
  <c r="J213" i="7"/>
  <c r="J314" i="7" s="1"/>
  <c r="J214" i="7"/>
  <c r="J315" i="7" s="1"/>
  <c r="J215" i="7"/>
  <c r="J216" i="7"/>
  <c r="J317" i="7" s="1"/>
  <c r="J217" i="7"/>
  <c r="J318" i="7" s="1"/>
  <c r="J218" i="7"/>
  <c r="J319" i="7" s="1"/>
  <c r="J219" i="7"/>
  <c r="J220" i="7"/>
  <c r="J321" i="7" s="1"/>
  <c r="J222" i="7"/>
  <c r="J223" i="7"/>
  <c r="J224" i="7"/>
  <c r="J225" i="7"/>
  <c r="J326" i="7" s="1"/>
  <c r="J226" i="7"/>
  <c r="J327" i="7" s="1"/>
  <c r="J227" i="7"/>
  <c r="K103" i="13"/>
  <c r="J357" i="7" s="1"/>
  <c r="J386" i="7"/>
  <c r="K14" i="14"/>
  <c r="K13" i="14" s="1"/>
  <c r="K375" i="7" s="1"/>
  <c r="K16" i="7"/>
  <c r="K17" i="7"/>
  <c r="K18" i="7"/>
  <c r="K21" i="7"/>
  <c r="K22" i="7"/>
  <c r="K25" i="7"/>
  <c r="K240" i="7" s="1"/>
  <c r="K26" i="7"/>
  <c r="K29" i="7"/>
  <c r="K244" i="7" s="1"/>
  <c r="K30" i="7"/>
  <c r="K32" i="7"/>
  <c r="K33" i="7"/>
  <c r="K34" i="7"/>
  <c r="K37" i="7"/>
  <c r="K251" i="7" s="1"/>
  <c r="K38" i="7"/>
  <c r="K252" i="7" s="1"/>
  <c r="K41" i="7"/>
  <c r="K42" i="7"/>
  <c r="K45" i="7"/>
  <c r="K46" i="7"/>
  <c r="K48" i="7"/>
  <c r="K49" i="7"/>
  <c r="K50" i="7"/>
  <c r="K53" i="7"/>
  <c r="K54" i="7"/>
  <c r="K57" i="7"/>
  <c r="K58" i="7"/>
  <c r="K61" i="7"/>
  <c r="K273" i="7" s="1"/>
  <c r="K62" i="7"/>
  <c r="K64" i="7"/>
  <c r="K65" i="7"/>
  <c r="K66" i="7"/>
  <c r="K69" i="7"/>
  <c r="K73" i="7"/>
  <c r="K74" i="7"/>
  <c r="K77" i="7"/>
  <c r="K81" i="7"/>
  <c r="K84" i="7"/>
  <c r="K87" i="7"/>
  <c r="K88" i="7"/>
  <c r="K90" i="7"/>
  <c r="K91" i="7"/>
  <c r="K92" i="7"/>
  <c r="K126" i="7"/>
  <c r="K127" i="7"/>
  <c r="K128" i="7"/>
  <c r="K129" i="7"/>
  <c r="K130" i="7"/>
  <c r="K131" i="7"/>
  <c r="K132" i="7"/>
  <c r="K238" i="7" s="1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266" i="7" s="1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3" i="7"/>
  <c r="K194" i="7"/>
  <c r="K195" i="7"/>
  <c r="K196" i="7"/>
  <c r="K197" i="7"/>
  <c r="K198" i="7"/>
  <c r="K199" i="7"/>
  <c r="K200" i="7"/>
  <c r="K201" i="7"/>
  <c r="K202" i="7"/>
  <c r="K207" i="7"/>
  <c r="K209" i="7"/>
  <c r="K208" i="7" s="1"/>
  <c r="K309" i="7" s="1"/>
  <c r="K213" i="7"/>
  <c r="K314" i="7" s="1"/>
  <c r="K214" i="7"/>
  <c r="K315" i="7" s="1"/>
  <c r="K215" i="7"/>
  <c r="K316" i="7" s="1"/>
  <c r="K216" i="7"/>
  <c r="K217" i="7"/>
  <c r="K318" i="7" s="1"/>
  <c r="K218" i="7"/>
  <c r="K319" i="7" s="1"/>
  <c r="K219" i="7"/>
  <c r="K320" i="7" s="1"/>
  <c r="K220" i="7"/>
  <c r="K321" i="7" s="1"/>
  <c r="K222" i="7"/>
  <c r="K223" i="7"/>
  <c r="K224" i="7"/>
  <c r="K325" i="7" s="1"/>
  <c r="K225" i="7"/>
  <c r="K326" i="7" s="1"/>
  <c r="K226" i="7"/>
  <c r="K327" i="7" s="1"/>
  <c r="K227" i="7"/>
  <c r="L103" i="13"/>
  <c r="K357" i="7" s="1"/>
  <c r="K386" i="7"/>
  <c r="L14" i="14"/>
  <c r="L13" i="14"/>
  <c r="L375" i="7" s="1"/>
  <c r="L17" i="7"/>
  <c r="L18" i="7"/>
  <c r="L234" i="7" s="1"/>
  <c r="L21" i="7"/>
  <c r="L22" i="7"/>
  <c r="L25" i="7"/>
  <c r="L26" i="7"/>
  <c r="L28" i="7"/>
  <c r="L29" i="7"/>
  <c r="L30" i="7"/>
  <c r="L33" i="7"/>
  <c r="L34" i="7"/>
  <c r="L37" i="7"/>
  <c r="L38" i="7"/>
  <c r="L41" i="7"/>
  <c r="L42" i="7"/>
  <c r="L44" i="7"/>
  <c r="L45" i="7"/>
  <c r="L46" i="7"/>
  <c r="L49" i="7"/>
  <c r="L50" i="7"/>
  <c r="L53" i="7"/>
  <c r="L54" i="7"/>
  <c r="L57" i="7"/>
  <c r="L58" i="7"/>
  <c r="L60" i="7"/>
  <c r="L61" i="7"/>
  <c r="L62" i="7"/>
  <c r="L65" i="7"/>
  <c r="L69" i="7"/>
  <c r="L70" i="7"/>
  <c r="L73" i="7"/>
  <c r="L76" i="7"/>
  <c r="L77" i="7"/>
  <c r="L78" i="7"/>
  <c r="L290" i="7" s="1"/>
  <c r="L81" i="7"/>
  <c r="L84" i="7"/>
  <c r="L87" i="7"/>
  <c r="L88" i="7"/>
  <c r="L91" i="7"/>
  <c r="L92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L190" i="7"/>
  <c r="L191" i="7"/>
  <c r="L193" i="7"/>
  <c r="L194" i="7"/>
  <c r="L195" i="7"/>
  <c r="L196" i="7"/>
  <c r="L197" i="7"/>
  <c r="L198" i="7"/>
  <c r="L199" i="7"/>
  <c r="L200" i="7"/>
  <c r="L201" i="7"/>
  <c r="L202" i="7"/>
  <c r="L207" i="7"/>
  <c r="L206" i="7" s="1"/>
  <c r="L209" i="7"/>
  <c r="L208" i="7" s="1"/>
  <c r="L309" i="7" s="1"/>
  <c r="L213" i="7"/>
  <c r="L314" i="7" s="1"/>
  <c r="L214" i="7"/>
  <c r="L215" i="7"/>
  <c r="L316" i="7" s="1"/>
  <c r="L216" i="7"/>
  <c r="L317" i="7" s="1"/>
  <c r="L217" i="7"/>
  <c r="L318" i="7" s="1"/>
  <c r="L218" i="7"/>
  <c r="L319" i="7" s="1"/>
  <c r="L219" i="7"/>
  <c r="L320" i="7" s="1"/>
  <c r="L220" i="7"/>
  <c r="L321" i="7" s="1"/>
  <c r="L222" i="7"/>
  <c r="L223" i="7"/>
  <c r="L324" i="7" s="1"/>
  <c r="L224" i="7"/>
  <c r="L325" i="7" s="1"/>
  <c r="L225" i="7"/>
  <c r="L226" i="7"/>
  <c r="L327" i="7" s="1"/>
  <c r="L227" i="7"/>
  <c r="M103" i="13"/>
  <c r="L357" i="7"/>
  <c r="L386" i="7"/>
  <c r="M14" i="14"/>
  <c r="M13" i="14"/>
  <c r="M375" i="7"/>
  <c r="M16" i="7"/>
  <c r="M17" i="7"/>
  <c r="M18" i="7"/>
  <c r="M21" i="7"/>
  <c r="M22" i="7"/>
  <c r="M25" i="7"/>
  <c r="M26" i="7"/>
  <c r="M29" i="7"/>
  <c r="M30" i="7"/>
  <c r="M32" i="7"/>
  <c r="M33" i="7"/>
  <c r="M34" i="7"/>
  <c r="M37" i="7"/>
  <c r="M38" i="7"/>
  <c r="M41" i="7"/>
  <c r="M42" i="7"/>
  <c r="M45" i="7"/>
  <c r="M46" i="7"/>
  <c r="M48" i="7"/>
  <c r="M49" i="7"/>
  <c r="M50" i="7"/>
  <c r="M53" i="7"/>
  <c r="M265" i="7" s="1"/>
  <c r="M54" i="7"/>
  <c r="M57" i="7"/>
  <c r="M58" i="7"/>
  <c r="M61" i="7"/>
  <c r="M62" i="7"/>
  <c r="M64" i="7"/>
  <c r="M65" i="7"/>
  <c r="M66" i="7"/>
  <c r="M69" i="7"/>
  <c r="M281" i="7" s="1"/>
  <c r="M70" i="7"/>
  <c r="M73" i="7"/>
  <c r="M74" i="7"/>
  <c r="M77" i="7"/>
  <c r="M78" i="7"/>
  <c r="M80" i="7"/>
  <c r="M81" i="7"/>
  <c r="M84" i="7"/>
  <c r="M87" i="7"/>
  <c r="M88" i="7"/>
  <c r="M91" i="7"/>
  <c r="M92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252" i="7" s="1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3" i="7"/>
  <c r="M194" i="7"/>
  <c r="M195" i="7"/>
  <c r="M196" i="7"/>
  <c r="M197" i="7"/>
  <c r="M198" i="7"/>
  <c r="M199" i="7"/>
  <c r="M200" i="7"/>
  <c r="M201" i="7"/>
  <c r="M202" i="7"/>
  <c r="M207" i="7"/>
  <c r="M209" i="7"/>
  <c r="M208" i="7" s="1"/>
  <c r="M309" i="7" s="1"/>
  <c r="M213" i="7"/>
  <c r="M314" i="7" s="1"/>
  <c r="M214" i="7"/>
  <c r="M215" i="7"/>
  <c r="M316" i="7" s="1"/>
  <c r="M216" i="7"/>
  <c r="M317" i="7" s="1"/>
  <c r="M217" i="7"/>
  <c r="M318" i="7" s="1"/>
  <c r="M218" i="7"/>
  <c r="M319" i="7" s="1"/>
  <c r="M219" i="7"/>
  <c r="M320" i="7" s="1"/>
  <c r="M220" i="7"/>
  <c r="M321" i="7" s="1"/>
  <c r="M222" i="7"/>
  <c r="M323" i="7" s="1"/>
  <c r="M223" i="7"/>
  <c r="M324" i="7" s="1"/>
  <c r="M224" i="7"/>
  <c r="M325" i="7" s="1"/>
  <c r="M225" i="7"/>
  <c r="M326" i="7" s="1"/>
  <c r="M226" i="7"/>
  <c r="M227" i="7"/>
  <c r="N103" i="13"/>
  <c r="M357" i="7"/>
  <c r="M386" i="7"/>
  <c r="N14" i="14"/>
  <c r="N13" i="14" s="1"/>
  <c r="N375" i="7" s="1"/>
  <c r="N17" i="7"/>
  <c r="N18" i="7"/>
  <c r="N21" i="7"/>
  <c r="N22" i="7"/>
  <c r="N25" i="7"/>
  <c r="N26" i="7"/>
  <c r="N28" i="7"/>
  <c r="N29" i="7"/>
  <c r="N30" i="7"/>
  <c r="N33" i="7"/>
  <c r="N34" i="7"/>
  <c r="N37" i="7"/>
  <c r="N38" i="7"/>
  <c r="N41" i="7"/>
  <c r="N42" i="7"/>
  <c r="N44" i="7"/>
  <c r="N45" i="7"/>
  <c r="N46" i="7"/>
  <c r="N49" i="7"/>
  <c r="N50" i="7"/>
  <c r="N53" i="7"/>
  <c r="N54" i="7"/>
  <c r="N57" i="7"/>
  <c r="N58" i="7"/>
  <c r="N60" i="7"/>
  <c r="N61" i="7"/>
  <c r="N62" i="7"/>
  <c r="N65" i="7"/>
  <c r="N66" i="7"/>
  <c r="N69" i="7"/>
  <c r="N70" i="7"/>
  <c r="N73" i="7"/>
  <c r="N74" i="7"/>
  <c r="N76" i="7"/>
  <c r="N77" i="7"/>
  <c r="N78" i="7"/>
  <c r="N81" i="7"/>
  <c r="N84" i="7"/>
  <c r="N87" i="7"/>
  <c r="N88" i="7"/>
  <c r="N90" i="7"/>
  <c r="N91" i="7"/>
  <c r="N92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266" i="7" s="1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3" i="7"/>
  <c r="N194" i="7"/>
  <c r="N195" i="7"/>
  <c r="N196" i="7"/>
  <c r="N197" i="7"/>
  <c r="N198" i="7"/>
  <c r="N199" i="7"/>
  <c r="N200" i="7"/>
  <c r="N201" i="7"/>
  <c r="N202" i="7"/>
  <c r="N207" i="7"/>
  <c r="N206" i="7" s="1"/>
  <c r="N307" i="7" s="1"/>
  <c r="N209" i="7"/>
  <c r="N208" i="7" s="1"/>
  <c r="N309" i="7" s="1"/>
  <c r="N213" i="7"/>
  <c r="N214" i="7"/>
  <c r="N315" i="7" s="1"/>
  <c r="N215" i="7"/>
  <c r="N316" i="7" s="1"/>
  <c r="N216" i="7"/>
  <c r="N317" i="7" s="1"/>
  <c r="N217" i="7"/>
  <c r="N318" i="7" s="1"/>
  <c r="N218" i="7"/>
  <c r="N319" i="7" s="1"/>
  <c r="N219" i="7"/>
  <c r="N320" i="7" s="1"/>
  <c r="N220" i="7"/>
  <c r="N321" i="7" s="1"/>
  <c r="N222" i="7"/>
  <c r="N223" i="7"/>
  <c r="N224" i="7"/>
  <c r="N325" i="7" s="1"/>
  <c r="N225" i="7"/>
  <c r="N326" i="7" s="1"/>
  <c r="N226" i="7"/>
  <c r="N327" i="7" s="1"/>
  <c r="N227" i="7"/>
  <c r="O103" i="13"/>
  <c r="N357" i="7" s="1"/>
  <c r="N386" i="7"/>
  <c r="O14" i="14"/>
  <c r="O13" i="14" s="1"/>
  <c r="O375" i="7" s="1"/>
  <c r="O17" i="7"/>
  <c r="O18" i="7"/>
  <c r="O20" i="7"/>
  <c r="O21" i="7"/>
  <c r="O22" i="7"/>
  <c r="O25" i="7"/>
  <c r="O26" i="7"/>
  <c r="O29" i="7"/>
  <c r="O30" i="7"/>
  <c r="O33" i="7"/>
  <c r="O34" i="7"/>
  <c r="O36" i="7"/>
  <c r="O37" i="7"/>
  <c r="O38" i="7"/>
  <c r="O41" i="7"/>
  <c r="O42" i="7"/>
  <c r="O45" i="7"/>
  <c r="O46" i="7"/>
  <c r="O49" i="7"/>
  <c r="O50" i="7"/>
  <c r="O52" i="7"/>
  <c r="O53" i="7"/>
  <c r="O54" i="7"/>
  <c r="O57" i="7"/>
  <c r="O58" i="7"/>
  <c r="O61" i="7"/>
  <c r="O62" i="7"/>
  <c r="O65" i="7"/>
  <c r="O66" i="7"/>
  <c r="O68" i="7"/>
  <c r="O69" i="7"/>
  <c r="O70" i="7"/>
  <c r="O73" i="7"/>
  <c r="O74" i="7"/>
  <c r="O77" i="7"/>
  <c r="O78" i="7"/>
  <c r="O81" i="7"/>
  <c r="O84" i="7"/>
  <c r="O87" i="7"/>
  <c r="O88" i="7"/>
  <c r="O91" i="7"/>
  <c r="O92" i="7"/>
  <c r="O121" i="7"/>
  <c r="O120" i="7" s="1"/>
  <c r="O328" i="7" s="1"/>
  <c r="O126" i="7"/>
  <c r="O127" i="7"/>
  <c r="O128" i="7"/>
  <c r="O129" i="7"/>
  <c r="O130" i="7"/>
  <c r="O131" i="7"/>
  <c r="O237" i="7" s="1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251" i="7" s="1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281" i="7" s="1"/>
  <c r="O180" i="7"/>
  <c r="O181" i="7"/>
  <c r="O182" i="7"/>
  <c r="O183" i="7"/>
  <c r="O184" i="7"/>
  <c r="O185" i="7"/>
  <c r="O186" i="7"/>
  <c r="O187" i="7"/>
  <c r="O188" i="7"/>
  <c r="O189" i="7"/>
  <c r="O190" i="7"/>
  <c r="O191" i="7"/>
  <c r="O193" i="7"/>
  <c r="O194" i="7"/>
  <c r="O195" i="7"/>
  <c r="O196" i="7"/>
  <c r="O197" i="7"/>
  <c r="O198" i="7"/>
  <c r="O199" i="7"/>
  <c r="O200" i="7"/>
  <c r="O201" i="7"/>
  <c r="O302" i="7" s="1"/>
  <c r="O202" i="7"/>
  <c r="O207" i="7"/>
  <c r="O206" i="7" s="1"/>
  <c r="O209" i="7"/>
  <c r="O208" i="7" s="1"/>
  <c r="O309" i="7" s="1"/>
  <c r="O213" i="7"/>
  <c r="O314" i="7" s="1"/>
  <c r="O214" i="7"/>
  <c r="O315" i="7" s="1"/>
  <c r="O215" i="7"/>
  <c r="O316" i="7" s="1"/>
  <c r="O216" i="7"/>
  <c r="O317" i="7" s="1"/>
  <c r="O217" i="7"/>
  <c r="O318" i="7" s="1"/>
  <c r="O218" i="7"/>
  <c r="O319" i="7" s="1"/>
  <c r="O219" i="7"/>
  <c r="O220" i="7"/>
  <c r="O321" i="7" s="1"/>
  <c r="O222" i="7"/>
  <c r="O323" i="7" s="1"/>
  <c r="O223" i="7"/>
  <c r="O324" i="7" s="1"/>
  <c r="O224" i="7"/>
  <c r="O325" i="7" s="1"/>
  <c r="O225" i="7"/>
  <c r="O326" i="7" s="1"/>
  <c r="O226" i="7"/>
  <c r="O327" i="7" s="1"/>
  <c r="O227" i="7"/>
  <c r="P103" i="13"/>
  <c r="O357" i="7" s="1"/>
  <c r="O386" i="7"/>
  <c r="D49" i="41"/>
  <c r="E49" i="41"/>
  <c r="H85" i="19"/>
  <c r="G368" i="7"/>
  <c r="I85" i="19"/>
  <c r="H368" i="7"/>
  <c r="J85" i="19"/>
  <c r="I368" i="7"/>
  <c r="K85" i="19"/>
  <c r="J368" i="7"/>
  <c r="L85" i="19"/>
  <c r="K368" i="7"/>
  <c r="M85" i="19"/>
  <c r="L368" i="7"/>
  <c r="N85" i="19"/>
  <c r="M368" i="7"/>
  <c r="O85" i="19"/>
  <c r="N368" i="7"/>
  <c r="P85" i="19"/>
  <c r="O368" i="7"/>
  <c r="D41" i="30"/>
  <c r="E41" i="30"/>
  <c r="F41" i="30" s="1"/>
  <c r="O39" i="30"/>
  <c r="N39" i="30"/>
  <c r="M39" i="30"/>
  <c r="L39" i="30"/>
  <c r="K39" i="30"/>
  <c r="J39" i="30"/>
  <c r="I39" i="30"/>
  <c r="H39" i="30"/>
  <c r="G39" i="30"/>
  <c r="F39" i="30"/>
  <c r="E39" i="30"/>
  <c r="D39" i="30"/>
  <c r="T48" i="48"/>
  <c r="E58" i="20"/>
  <c r="F48" i="20"/>
  <c r="F47" i="20" s="1"/>
  <c r="E338" i="7" s="1"/>
  <c r="E48" i="20"/>
  <c r="F24" i="20"/>
  <c r="F15" i="20" s="1"/>
  <c r="E334" i="7" s="1"/>
  <c r="E24" i="20"/>
  <c r="E15" i="20"/>
  <c r="D334" i="7" s="1"/>
  <c r="F108" i="20"/>
  <c r="E343" i="7" s="1"/>
  <c r="E108" i="20"/>
  <c r="D343" i="7"/>
  <c r="F103" i="20"/>
  <c r="E342" i="7" s="1"/>
  <c r="E103" i="20"/>
  <c r="D342" i="7"/>
  <c r="F99" i="20"/>
  <c r="E341" i="7" s="1"/>
  <c r="E99" i="20"/>
  <c r="D341" i="7"/>
  <c r="F87" i="20"/>
  <c r="E340" i="7" s="1"/>
  <c r="E87" i="20"/>
  <c r="D340" i="7" s="1"/>
  <c r="F81" i="20"/>
  <c r="E339" i="7" s="1"/>
  <c r="E81" i="20"/>
  <c r="D339" i="7"/>
  <c r="F42" i="20"/>
  <c r="E337" i="7" s="1"/>
  <c r="E28" i="30" s="1"/>
  <c r="F26" i="30" s="1"/>
  <c r="E42" i="20"/>
  <c r="D337" i="7"/>
  <c r="F35" i="20"/>
  <c r="E335" i="7" s="1"/>
  <c r="E35" i="20"/>
  <c r="D335" i="7"/>
  <c r="F62" i="19"/>
  <c r="E62" i="19"/>
  <c r="E97" i="19"/>
  <c r="D369" i="7"/>
  <c r="F97" i="19"/>
  <c r="E369" i="7" s="1"/>
  <c r="E101" i="19"/>
  <c r="D370" i="7" s="1"/>
  <c r="F101" i="19"/>
  <c r="E370" i="7" s="1"/>
  <c r="E106" i="19"/>
  <c r="D371" i="7"/>
  <c r="F106" i="19"/>
  <c r="E371" i="7" s="1"/>
  <c r="E21" i="31"/>
  <c r="E16" i="31"/>
  <c r="E28" i="31"/>
  <c r="E33" i="31" s="1"/>
  <c r="E38" i="31"/>
  <c r="E45" i="31"/>
  <c r="C21" i="31"/>
  <c r="C16" i="31"/>
  <c r="C28" i="31" s="1"/>
  <c r="C33" i="31" s="1"/>
  <c r="C32" i="31"/>
  <c r="C38" i="31"/>
  <c r="C45" i="31"/>
  <c r="D21" i="31"/>
  <c r="D16" i="31"/>
  <c r="D28" i="31"/>
  <c r="D32" i="31"/>
  <c r="D38" i="31"/>
  <c r="D45" i="31"/>
  <c r="N16" i="31"/>
  <c r="M16" i="31"/>
  <c r="L16" i="31"/>
  <c r="K16" i="31"/>
  <c r="J16" i="31"/>
  <c r="I16" i="31"/>
  <c r="H16" i="31"/>
  <c r="G16" i="31"/>
  <c r="F16" i="31"/>
  <c r="F82" i="13"/>
  <c r="E354" i="7" s="1"/>
  <c r="E82" i="13"/>
  <c r="D354" i="7"/>
  <c r="F63" i="13"/>
  <c r="E63" i="13"/>
  <c r="F59" i="13"/>
  <c r="E94" i="13"/>
  <c r="D355" i="7" s="1"/>
  <c r="F94" i="13"/>
  <c r="E355" i="7" s="1"/>
  <c r="E98" i="13"/>
  <c r="D356" i="7"/>
  <c r="F98" i="13"/>
  <c r="E356" i="7" s="1"/>
  <c r="T22" i="48"/>
  <c r="T23" i="48"/>
  <c r="T24" i="48"/>
  <c r="C43" i="11"/>
  <c r="C32" i="11"/>
  <c r="D12" i="11"/>
  <c r="C11" i="11" s="1"/>
  <c r="F15" i="16"/>
  <c r="E174" i="22"/>
  <c r="E168" i="22"/>
  <c r="E162" i="22"/>
  <c r="E156" i="22"/>
  <c r="E150" i="22"/>
  <c r="E144" i="22"/>
  <c r="E138" i="22"/>
  <c r="E132" i="22"/>
  <c r="E126" i="22"/>
  <c r="E120" i="22"/>
  <c r="E114" i="22"/>
  <c r="E108" i="22"/>
  <c r="E102" i="22"/>
  <c r="E96" i="22"/>
  <c r="E90" i="22"/>
  <c r="E84" i="22"/>
  <c r="E78" i="22"/>
  <c r="E72" i="22"/>
  <c r="E66" i="22"/>
  <c r="E60" i="22"/>
  <c r="E54" i="22"/>
  <c r="E48" i="22"/>
  <c r="E42" i="22"/>
  <c r="E36" i="22"/>
  <c r="E30" i="22"/>
  <c r="E24" i="22"/>
  <c r="E18" i="22"/>
  <c r="E12" i="22"/>
  <c r="W26" i="48"/>
  <c r="C15" i="41"/>
  <c r="C19" i="41"/>
  <c r="C25" i="29"/>
  <c r="C20" i="41"/>
  <c r="C17" i="41" s="1"/>
  <c r="C21" i="41"/>
  <c r="C22" i="41"/>
  <c r="C23" i="41"/>
  <c r="C26" i="41"/>
  <c r="C27" i="41"/>
  <c r="C28" i="41"/>
  <c r="C29" i="41"/>
  <c r="C30" i="41"/>
  <c r="P33" i="13"/>
  <c r="O350" i="7" s="1"/>
  <c r="AH45" i="48"/>
  <c r="O94" i="7" s="1"/>
  <c r="O33" i="13"/>
  <c r="N350" i="7"/>
  <c r="AG45" i="48"/>
  <c r="N94" i="7" s="1"/>
  <c r="N33" i="13"/>
  <c r="M350" i="7"/>
  <c r="AF45" i="48"/>
  <c r="M94" i="7" s="1"/>
  <c r="M33" i="13"/>
  <c r="L350" i="7"/>
  <c r="AE45" i="48"/>
  <c r="L94" i="7" s="1"/>
  <c r="L33" i="13"/>
  <c r="K350" i="7" s="1"/>
  <c r="AD45" i="48"/>
  <c r="K94" i="7" s="1"/>
  <c r="K33" i="13"/>
  <c r="J350" i="7"/>
  <c r="AC45" i="48"/>
  <c r="J94" i="7" s="1"/>
  <c r="J33" i="13"/>
  <c r="I350" i="7"/>
  <c r="AB45" i="48"/>
  <c r="I94" i="7" s="1"/>
  <c r="I33" i="13"/>
  <c r="H350" i="7"/>
  <c r="AA45" i="48"/>
  <c r="H94" i="7" s="1"/>
  <c r="H33" i="13"/>
  <c r="G350" i="7" s="1"/>
  <c r="Z45" i="48"/>
  <c r="G94" i="7" s="1"/>
  <c r="G33" i="13"/>
  <c r="F350" i="7"/>
  <c r="Y45" i="48"/>
  <c r="F94" i="7" s="1"/>
  <c r="O63" i="30"/>
  <c r="N63" i="30"/>
  <c r="M63" i="30"/>
  <c r="L63" i="30"/>
  <c r="K63" i="30"/>
  <c r="J63" i="30"/>
  <c r="I63" i="30"/>
  <c r="H63" i="30"/>
  <c r="G63" i="30"/>
  <c r="F63" i="30"/>
  <c r="E63" i="30"/>
  <c r="D63" i="30"/>
  <c r="O53" i="30"/>
  <c r="N53" i="30"/>
  <c r="M53" i="30"/>
  <c r="L53" i="30"/>
  <c r="K53" i="30"/>
  <c r="J53" i="30"/>
  <c r="I53" i="30"/>
  <c r="H53" i="30"/>
  <c r="G53" i="30"/>
  <c r="F53" i="30"/>
  <c r="E53" i="30"/>
  <c r="D53" i="30"/>
  <c r="N21" i="31"/>
  <c r="M21" i="31"/>
  <c r="L21" i="31"/>
  <c r="K21" i="31"/>
  <c r="J21" i="31"/>
  <c r="I21" i="31"/>
  <c r="H21" i="31"/>
  <c r="G21" i="31"/>
  <c r="F21" i="31"/>
  <c r="O26" i="31"/>
  <c r="AI9" i="48"/>
  <c r="T9" i="48"/>
  <c r="F9" i="48"/>
  <c r="D9" i="48"/>
  <c r="A9" i="48" s="1"/>
  <c r="N32" i="31"/>
  <c r="M32" i="31"/>
  <c r="L32" i="31"/>
  <c r="K32" i="31"/>
  <c r="J32" i="31"/>
  <c r="I32" i="31"/>
  <c r="H32" i="31"/>
  <c r="G32" i="31"/>
  <c r="F32" i="31"/>
  <c r="E32" i="31"/>
  <c r="O47" i="31"/>
  <c r="O91" i="15"/>
  <c r="N91" i="15"/>
  <c r="M91" i="15"/>
  <c r="L91" i="15"/>
  <c r="K91" i="15"/>
  <c r="J91" i="15"/>
  <c r="I91" i="15"/>
  <c r="H91" i="15"/>
  <c r="G91" i="15"/>
  <c r="F91" i="15"/>
  <c r="E91" i="15"/>
  <c r="D91" i="15"/>
  <c r="O92" i="15"/>
  <c r="N92" i="15"/>
  <c r="M92" i="15"/>
  <c r="L92" i="15"/>
  <c r="K92" i="15"/>
  <c r="J92" i="15"/>
  <c r="I92" i="15"/>
  <c r="H92" i="15"/>
  <c r="G92" i="15"/>
  <c r="F92" i="15"/>
  <c r="E92" i="15"/>
  <c r="D92" i="15"/>
  <c r="O94" i="15"/>
  <c r="N94" i="15"/>
  <c r="M94" i="15"/>
  <c r="L94" i="15"/>
  <c r="K94" i="15"/>
  <c r="J94" i="15"/>
  <c r="I94" i="15"/>
  <c r="H94" i="15"/>
  <c r="G94" i="15"/>
  <c r="F94" i="15"/>
  <c r="E94" i="15"/>
  <c r="D94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O29" i="30"/>
  <c r="N29" i="30"/>
  <c r="M29" i="30"/>
  <c r="L29" i="30"/>
  <c r="K29" i="30"/>
  <c r="J29" i="30"/>
  <c r="I29" i="30"/>
  <c r="H29" i="30"/>
  <c r="G29" i="30"/>
  <c r="F29" i="30"/>
  <c r="E29" i="30"/>
  <c r="D29" i="30"/>
  <c r="D19" i="30"/>
  <c r="O48" i="29"/>
  <c r="N48" i="29"/>
  <c r="N23" i="29" s="1"/>
  <c r="M48" i="29"/>
  <c r="L48" i="29"/>
  <c r="K48" i="29"/>
  <c r="J48" i="29"/>
  <c r="I48" i="29"/>
  <c r="H48" i="29"/>
  <c r="G48" i="29"/>
  <c r="F48" i="29"/>
  <c r="E48" i="29"/>
  <c r="E23" i="29" s="1"/>
  <c r="O37" i="29"/>
  <c r="O23" i="29" s="1"/>
  <c r="N37" i="29"/>
  <c r="M37" i="29"/>
  <c r="L37" i="29"/>
  <c r="L23" i="29"/>
  <c r="K37" i="29"/>
  <c r="J37" i="29"/>
  <c r="I37" i="29"/>
  <c r="H37" i="29"/>
  <c r="G37" i="29"/>
  <c r="F37" i="29"/>
  <c r="E37" i="29"/>
  <c r="D37" i="29"/>
  <c r="C11" i="31"/>
  <c r="D38" i="15"/>
  <c r="C37" i="31"/>
  <c r="D63" i="15"/>
  <c r="C39" i="31"/>
  <c r="D41" i="15"/>
  <c r="C44" i="31"/>
  <c r="D66" i="15"/>
  <c r="C46" i="31"/>
  <c r="C50" i="15"/>
  <c r="D45" i="15"/>
  <c r="D50" i="15" s="1"/>
  <c r="D47" i="15"/>
  <c r="C58" i="15"/>
  <c r="D53" i="15"/>
  <c r="D58" i="15" s="1"/>
  <c r="D55" i="15"/>
  <c r="C76" i="15"/>
  <c r="D71" i="15" s="1"/>
  <c r="D76" i="15" s="1"/>
  <c r="C84" i="15"/>
  <c r="D79" i="15"/>
  <c r="D84" i="15" s="1"/>
  <c r="B12" i="31"/>
  <c r="C12" i="31"/>
  <c r="M23" i="29"/>
  <c r="K23" i="29"/>
  <c r="J23" i="29"/>
  <c r="G23" i="29"/>
  <c r="F23" i="29"/>
  <c r="P91" i="51"/>
  <c r="O91" i="51"/>
  <c r="N91" i="51"/>
  <c r="M91" i="51"/>
  <c r="L91" i="51"/>
  <c r="K91" i="51"/>
  <c r="J91" i="51"/>
  <c r="I91" i="51"/>
  <c r="H91" i="51"/>
  <c r="G91" i="51"/>
  <c r="F91" i="51"/>
  <c r="E91" i="51"/>
  <c r="C91" i="51"/>
  <c r="P90" i="51"/>
  <c r="O90" i="51"/>
  <c r="N90" i="51"/>
  <c r="M90" i="51"/>
  <c r="L90" i="51"/>
  <c r="K90" i="51"/>
  <c r="J90" i="51"/>
  <c r="I90" i="51"/>
  <c r="H90" i="51"/>
  <c r="G90" i="51"/>
  <c r="F90" i="51"/>
  <c r="E90" i="51"/>
  <c r="C90" i="51"/>
  <c r="D97" i="20"/>
  <c r="C97" i="20"/>
  <c r="D96" i="20"/>
  <c r="C96" i="20"/>
  <c r="D95" i="19"/>
  <c r="C95" i="19"/>
  <c r="D94" i="19"/>
  <c r="C94" i="19"/>
  <c r="D92" i="13"/>
  <c r="C92" i="13"/>
  <c r="A12" i="13"/>
  <c r="A13" i="13"/>
  <c r="A14" i="13" s="1"/>
  <c r="A15" i="13" s="1"/>
  <c r="A16" i="13" s="1"/>
  <c r="A17" i="13" s="1"/>
  <c r="A18" i="13" s="1"/>
  <c r="A19" i="13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D91" i="13"/>
  <c r="C91" i="13"/>
  <c r="E466" i="2"/>
  <c r="E467" i="2"/>
  <c r="E468" i="2"/>
  <c r="E469" i="2"/>
  <c r="E470" i="2"/>
  <c r="E471" i="2"/>
  <c r="E472" i="2"/>
  <c r="E473" i="2"/>
  <c r="E474" i="2"/>
  <c r="E475" i="2"/>
  <c r="E465" i="2"/>
  <c r="D174" i="22"/>
  <c r="D168" i="22"/>
  <c r="D162" i="22"/>
  <c r="D156" i="22"/>
  <c r="D150" i="22"/>
  <c r="D144" i="22"/>
  <c r="D138" i="22"/>
  <c r="D132" i="22"/>
  <c r="D126" i="22"/>
  <c r="D120" i="22"/>
  <c r="D114" i="22"/>
  <c r="D108" i="22"/>
  <c r="D102" i="22"/>
  <c r="D96" i="22"/>
  <c r="D90" i="22"/>
  <c r="D84" i="22"/>
  <c r="D78" i="22"/>
  <c r="D72" i="22"/>
  <c r="D66" i="22"/>
  <c r="D60" i="22"/>
  <c r="D54" i="22"/>
  <c r="D48" i="22"/>
  <c r="D42" i="22"/>
  <c r="D36" i="22"/>
  <c r="D30" i="22"/>
  <c r="D24" i="22"/>
  <c r="D18" i="22"/>
  <c r="D12" i="22"/>
  <c r="D36" i="29"/>
  <c r="D47" i="29" s="1"/>
  <c r="Q164" i="56"/>
  <c r="Q163" i="56"/>
  <c r="Q162" i="56"/>
  <c r="Q161" i="56"/>
  <c r="Q160" i="56"/>
  <c r="Q159" i="56"/>
  <c r="Q158" i="56"/>
  <c r="Q157" i="56"/>
  <c r="Q156" i="56"/>
  <c r="Q155" i="56"/>
  <c r="Q154" i="56"/>
  <c r="Q153" i="56"/>
  <c r="Q152" i="56"/>
  <c r="Q151" i="56"/>
  <c r="Q150" i="56"/>
  <c r="Q149" i="56"/>
  <c r="Q148" i="56"/>
  <c r="Q147" i="56"/>
  <c r="Q146" i="56"/>
  <c r="Q145" i="56"/>
  <c r="Q144" i="56"/>
  <c r="Q143" i="56"/>
  <c r="Q142" i="56"/>
  <c r="Q141" i="56"/>
  <c r="Q140" i="56"/>
  <c r="Q139" i="56"/>
  <c r="Q138" i="56"/>
  <c r="Q137" i="56"/>
  <c r="Q136" i="56"/>
  <c r="Q135" i="56"/>
  <c r="Q134" i="56"/>
  <c r="Q133" i="56"/>
  <c r="Q132" i="56"/>
  <c r="Q131" i="56"/>
  <c r="Q130" i="56"/>
  <c r="Q129" i="56"/>
  <c r="Q128" i="56"/>
  <c r="Q127" i="56"/>
  <c r="Q126" i="56"/>
  <c r="Q125" i="56"/>
  <c r="Q124" i="56"/>
  <c r="Q123" i="56"/>
  <c r="Q122" i="56"/>
  <c r="Q121" i="56"/>
  <c r="Q120" i="56"/>
  <c r="Q119" i="56"/>
  <c r="Q118" i="56"/>
  <c r="Q117" i="56"/>
  <c r="Q116" i="56"/>
  <c r="Q115" i="56"/>
  <c r="Q114" i="56"/>
  <c r="Q113" i="56"/>
  <c r="Q112" i="56"/>
  <c r="Q111" i="56"/>
  <c r="Q110" i="56"/>
  <c r="Q109" i="56"/>
  <c r="Q108" i="56"/>
  <c r="Q107" i="56"/>
  <c r="Q106" i="56"/>
  <c r="Q105" i="56"/>
  <c r="Q104" i="56"/>
  <c r="Q103" i="56"/>
  <c r="Q102" i="56"/>
  <c r="Q101" i="56"/>
  <c r="Q100" i="56"/>
  <c r="Q99" i="56"/>
  <c r="Q98" i="56"/>
  <c r="Q97" i="56"/>
  <c r="Q96" i="56"/>
  <c r="Q95" i="56"/>
  <c r="Q94" i="56"/>
  <c r="Q93" i="56"/>
  <c r="Q92" i="56"/>
  <c r="Q91" i="56"/>
  <c r="Q90" i="56"/>
  <c r="Q89" i="56"/>
  <c r="Q88" i="56"/>
  <c r="Q87" i="56"/>
  <c r="Q86" i="56"/>
  <c r="Q85" i="56"/>
  <c r="Q84" i="56"/>
  <c r="Q83" i="56"/>
  <c r="Q82" i="56"/>
  <c r="Q81" i="56"/>
  <c r="Q80" i="56"/>
  <c r="Q79" i="56"/>
  <c r="Q78" i="56"/>
  <c r="Q77" i="56"/>
  <c r="Q76" i="56"/>
  <c r="Q75" i="56"/>
  <c r="Q74" i="56"/>
  <c r="Q73" i="56"/>
  <c r="Q72" i="56"/>
  <c r="Q71" i="56"/>
  <c r="Q70" i="56"/>
  <c r="Q69" i="56"/>
  <c r="Q68" i="56"/>
  <c r="Q67" i="56"/>
  <c r="Q66" i="56"/>
  <c r="Q65" i="56"/>
  <c r="Q64" i="56"/>
  <c r="Q63" i="56"/>
  <c r="Q62" i="56"/>
  <c r="Q61" i="56"/>
  <c r="Q60" i="56"/>
  <c r="Q59" i="56"/>
  <c r="Q58" i="56"/>
  <c r="Q57" i="56"/>
  <c r="Q56" i="56"/>
  <c r="Q55" i="56"/>
  <c r="Q54" i="56"/>
  <c r="Q53" i="56"/>
  <c r="Q52" i="56"/>
  <c r="Q51" i="56"/>
  <c r="Q50" i="56"/>
  <c r="Q49" i="56"/>
  <c r="Q48" i="56"/>
  <c r="Q47" i="56"/>
  <c r="Q46" i="56"/>
  <c r="Q45" i="56"/>
  <c r="Q44" i="56"/>
  <c r="Q43" i="56"/>
  <c r="Q42" i="56"/>
  <c r="Q41" i="56"/>
  <c r="Q40" i="56"/>
  <c r="Q39" i="56"/>
  <c r="Q38" i="56"/>
  <c r="Q37" i="56"/>
  <c r="Q36" i="56"/>
  <c r="Q35" i="56"/>
  <c r="Q34" i="56"/>
  <c r="Q33" i="56"/>
  <c r="Q32" i="56"/>
  <c r="Q31" i="56"/>
  <c r="Q30" i="56"/>
  <c r="Q29" i="56"/>
  <c r="Q28" i="56"/>
  <c r="Q27" i="56"/>
  <c r="Q26" i="56"/>
  <c r="Q25" i="56"/>
  <c r="Q24" i="56"/>
  <c r="Q23" i="56"/>
  <c r="Q22" i="56"/>
  <c r="Q21" i="56"/>
  <c r="Q20" i="56"/>
  <c r="Q19" i="56"/>
  <c r="Q18" i="56"/>
  <c r="Q17" i="56"/>
  <c r="B14" i="56"/>
  <c r="C14" i="56" s="1"/>
  <c r="D14" i="56" s="1"/>
  <c r="B47" i="31"/>
  <c r="B46" i="31"/>
  <c r="B45" i="31"/>
  <c r="B44" i="31"/>
  <c r="B43" i="31"/>
  <c r="B41" i="31"/>
  <c r="B40" i="31"/>
  <c r="B39" i="31"/>
  <c r="B38" i="31"/>
  <c r="B37" i="31"/>
  <c r="B36" i="31"/>
  <c r="C95" i="15"/>
  <c r="B92" i="15"/>
  <c r="B93" i="15"/>
  <c r="B94" i="15"/>
  <c r="B91" i="15"/>
  <c r="E45" i="15"/>
  <c r="E50" i="15"/>
  <c r="F45" i="15" s="1"/>
  <c r="F50" i="15" s="1"/>
  <c r="E53" i="15"/>
  <c r="E58" i="15"/>
  <c r="P87" i="20"/>
  <c r="O340" i="7"/>
  <c r="P20" i="13"/>
  <c r="P11" i="13"/>
  <c r="O348" i="7"/>
  <c r="P31" i="13"/>
  <c r="O349" i="7" s="1"/>
  <c r="P38" i="13"/>
  <c r="O351" i="7"/>
  <c r="P44" i="13"/>
  <c r="P43" i="13" s="1"/>
  <c r="O352" i="7" s="1"/>
  <c r="P54" i="13"/>
  <c r="P59" i="13"/>
  <c r="P63" i="13"/>
  <c r="P76" i="13"/>
  <c r="O353" i="7"/>
  <c r="P82" i="13"/>
  <c r="O354" i="7" s="1"/>
  <c r="P94" i="13"/>
  <c r="O355" i="7"/>
  <c r="P98" i="13"/>
  <c r="O356" i="7" s="1"/>
  <c r="P108" i="13"/>
  <c r="O358" i="7"/>
  <c r="P23" i="19"/>
  <c r="P14" i="19" s="1"/>
  <c r="O362" i="7" s="1"/>
  <c r="P34" i="19"/>
  <c r="O363" i="7" s="1"/>
  <c r="P36" i="19"/>
  <c r="O364" i="7"/>
  <c r="P41" i="19"/>
  <c r="O365" i="7" s="1"/>
  <c r="P47" i="19"/>
  <c r="P57" i="19"/>
  <c r="P62" i="19"/>
  <c r="P66" i="19"/>
  <c r="P79" i="19"/>
  <c r="O367" i="7"/>
  <c r="P97" i="19"/>
  <c r="O369" i="7" s="1"/>
  <c r="P101" i="19"/>
  <c r="O370" i="7"/>
  <c r="P106" i="19"/>
  <c r="O371" i="7" s="1"/>
  <c r="P111" i="19"/>
  <c r="O372" i="7"/>
  <c r="O87" i="20"/>
  <c r="N340" i="7" s="1"/>
  <c r="O20" i="13"/>
  <c r="O11" i="13"/>
  <c r="N348" i="7"/>
  <c r="O31" i="13"/>
  <c r="N349" i="7" s="1"/>
  <c r="O38" i="13"/>
  <c r="N351" i="7"/>
  <c r="O44" i="13"/>
  <c r="O54" i="13"/>
  <c r="O59" i="13"/>
  <c r="O63" i="13"/>
  <c r="O43" i="13"/>
  <c r="N352" i="7" s="1"/>
  <c r="O76" i="13"/>
  <c r="N353" i="7"/>
  <c r="O82" i="13"/>
  <c r="N354" i="7" s="1"/>
  <c r="O94" i="13"/>
  <c r="N355" i="7"/>
  <c r="O98" i="13"/>
  <c r="N356" i="7" s="1"/>
  <c r="O108" i="13"/>
  <c r="N358" i="7"/>
  <c r="O23" i="19"/>
  <c r="O14" i="19" s="1"/>
  <c r="N362" i="7" s="1"/>
  <c r="O34" i="19"/>
  <c r="N363" i="7"/>
  <c r="O36" i="19"/>
  <c r="N364" i="7"/>
  <c r="O41" i="19"/>
  <c r="N365" i="7"/>
  <c r="O47" i="19"/>
  <c r="O57" i="19"/>
  <c r="O62" i="19"/>
  <c r="O66" i="19"/>
  <c r="O79" i="19"/>
  <c r="N367" i="7"/>
  <c r="O97" i="19"/>
  <c r="N369" i="7"/>
  <c r="O101" i="19"/>
  <c r="N370" i="7"/>
  <c r="O106" i="19"/>
  <c r="N371" i="7"/>
  <c r="O111" i="19"/>
  <c r="N372" i="7"/>
  <c r="N87" i="20"/>
  <c r="M340" i="7"/>
  <c r="N20" i="13"/>
  <c r="N11" i="13"/>
  <c r="M348" i="7"/>
  <c r="N31" i="13"/>
  <c r="M349" i="7" s="1"/>
  <c r="N38" i="13"/>
  <c r="M351" i="7"/>
  <c r="N44" i="13"/>
  <c r="N43" i="13" s="1"/>
  <c r="N54" i="13"/>
  <c r="M352" i="7"/>
  <c r="N59" i="13"/>
  <c r="N63" i="13"/>
  <c r="N76" i="13"/>
  <c r="M353" i="7"/>
  <c r="N82" i="13"/>
  <c r="M354" i="7" s="1"/>
  <c r="N94" i="13"/>
  <c r="M355" i="7"/>
  <c r="N98" i="13"/>
  <c r="M356" i="7" s="1"/>
  <c r="N108" i="13"/>
  <c r="M358" i="7"/>
  <c r="N23" i="19"/>
  <c r="N14" i="19" s="1"/>
  <c r="M362" i="7" s="1"/>
  <c r="N34" i="19"/>
  <c r="M363" i="7" s="1"/>
  <c r="N36" i="19"/>
  <c r="M364" i="7"/>
  <c r="N41" i="19"/>
  <c r="M365" i="7" s="1"/>
  <c r="N47" i="19"/>
  <c r="N57" i="19"/>
  <c r="N46" i="19" s="1"/>
  <c r="M366" i="7" s="1"/>
  <c r="N62" i="19"/>
  <c r="N66" i="19"/>
  <c r="N79" i="19"/>
  <c r="M367" i="7"/>
  <c r="N97" i="19"/>
  <c r="M369" i="7"/>
  <c r="N101" i="19"/>
  <c r="M370" i="7"/>
  <c r="N106" i="19"/>
  <c r="M371" i="7"/>
  <c r="N111" i="19"/>
  <c r="M372" i="7"/>
  <c r="M87" i="20"/>
  <c r="L340" i="7"/>
  <c r="M20" i="13"/>
  <c r="M11" i="13"/>
  <c r="L348" i="7" s="1"/>
  <c r="M31" i="13"/>
  <c r="L349" i="7" s="1"/>
  <c r="M38" i="13"/>
  <c r="L351" i="7" s="1"/>
  <c r="M44" i="13"/>
  <c r="M43" i="13" s="1"/>
  <c r="L352" i="7" s="1"/>
  <c r="M54" i="13"/>
  <c r="M59" i="13"/>
  <c r="M63" i="13"/>
  <c r="M76" i="13"/>
  <c r="L353" i="7" s="1"/>
  <c r="M82" i="13"/>
  <c r="L354" i="7"/>
  <c r="M94" i="13"/>
  <c r="L355" i="7" s="1"/>
  <c r="M98" i="13"/>
  <c r="L356" i="7" s="1"/>
  <c r="M108" i="13"/>
  <c r="L358" i="7" s="1"/>
  <c r="M23" i="19"/>
  <c r="M14" i="19" s="1"/>
  <c r="L362" i="7" s="1"/>
  <c r="M34" i="19"/>
  <c r="L363" i="7"/>
  <c r="M36" i="19"/>
  <c r="L364" i="7" s="1"/>
  <c r="M41" i="19"/>
  <c r="L365" i="7"/>
  <c r="M47" i="19"/>
  <c r="M57" i="19"/>
  <c r="M62" i="19"/>
  <c r="M66" i="19"/>
  <c r="M46" i="19" s="1"/>
  <c r="L366" i="7" s="1"/>
  <c r="M79" i="19"/>
  <c r="L367" i="7"/>
  <c r="M97" i="19"/>
  <c r="L369" i="7" s="1"/>
  <c r="M101" i="19"/>
  <c r="L370" i="7"/>
  <c r="M106" i="19"/>
  <c r="L371" i="7" s="1"/>
  <c r="M111" i="19"/>
  <c r="L372" i="7"/>
  <c r="L87" i="20"/>
  <c r="K340" i="7" s="1"/>
  <c r="L20" i="13"/>
  <c r="L11" i="13"/>
  <c r="K348" i="7" s="1"/>
  <c r="L31" i="13"/>
  <c r="K349" i="7" s="1"/>
  <c r="L38" i="13"/>
  <c r="K351" i="7"/>
  <c r="L44" i="13"/>
  <c r="L43" i="13" s="1"/>
  <c r="K352" i="7" s="1"/>
  <c r="L54" i="13"/>
  <c r="L59" i="13"/>
  <c r="L63" i="13"/>
  <c r="L76" i="13"/>
  <c r="K353" i="7"/>
  <c r="L82" i="13"/>
  <c r="K354" i="7" s="1"/>
  <c r="L94" i="13"/>
  <c r="K355" i="7" s="1"/>
  <c r="L98" i="13"/>
  <c r="K356" i="7" s="1"/>
  <c r="L108" i="13"/>
  <c r="K358" i="7" s="1"/>
  <c r="L23" i="19"/>
  <c r="L14" i="19" s="1"/>
  <c r="K362" i="7"/>
  <c r="L34" i="19"/>
  <c r="K363" i="7" s="1"/>
  <c r="L36" i="19"/>
  <c r="K364" i="7"/>
  <c r="L41" i="19"/>
  <c r="K365" i="7" s="1"/>
  <c r="L47" i="19"/>
  <c r="L57" i="19"/>
  <c r="L46" i="19" s="1"/>
  <c r="K366" i="7" s="1"/>
  <c r="L62" i="19"/>
  <c r="L66" i="19"/>
  <c r="L79" i="19"/>
  <c r="K367" i="7" s="1"/>
  <c r="L97" i="19"/>
  <c r="K369" i="7"/>
  <c r="L101" i="19"/>
  <c r="K370" i="7" s="1"/>
  <c r="L106" i="19"/>
  <c r="K371" i="7"/>
  <c r="L111" i="19"/>
  <c r="K372" i="7" s="1"/>
  <c r="K87" i="20"/>
  <c r="J340" i="7"/>
  <c r="K20" i="13"/>
  <c r="K11" i="13" s="1"/>
  <c r="J348" i="7" s="1"/>
  <c r="K31" i="13"/>
  <c r="J349" i="7"/>
  <c r="K38" i="13"/>
  <c r="J351" i="7" s="1"/>
  <c r="K44" i="13"/>
  <c r="K43" i="13" s="1"/>
  <c r="J352" i="7" s="1"/>
  <c r="K54" i="13"/>
  <c r="K59" i="13"/>
  <c r="K63" i="13"/>
  <c r="K76" i="13"/>
  <c r="J353" i="7" s="1"/>
  <c r="K82" i="13"/>
  <c r="J354" i="7"/>
  <c r="K94" i="13"/>
  <c r="J355" i="7" s="1"/>
  <c r="K98" i="13"/>
  <c r="J356" i="7"/>
  <c r="K108" i="13"/>
  <c r="J358" i="7" s="1"/>
  <c r="K23" i="19"/>
  <c r="K14" i="19" s="1"/>
  <c r="J362" i="7" s="1"/>
  <c r="K34" i="19"/>
  <c r="J363" i="7"/>
  <c r="K36" i="19"/>
  <c r="J364" i="7"/>
  <c r="K41" i="19"/>
  <c r="J365" i="7"/>
  <c r="K47" i="19"/>
  <c r="K57" i="19"/>
  <c r="K46" i="19" s="1"/>
  <c r="J366" i="7" s="1"/>
  <c r="K62" i="19"/>
  <c r="K66" i="19"/>
  <c r="K79" i="19"/>
  <c r="J367" i="7"/>
  <c r="K97" i="19"/>
  <c r="J369" i="7"/>
  <c r="K101" i="19"/>
  <c r="J370" i="7"/>
  <c r="K106" i="19"/>
  <c r="J371" i="7"/>
  <c r="K111" i="19"/>
  <c r="J372" i="7"/>
  <c r="J87" i="20"/>
  <c r="I340" i="7"/>
  <c r="J20" i="13"/>
  <c r="J11" i="13"/>
  <c r="I348" i="7" s="1"/>
  <c r="J31" i="13"/>
  <c r="I349" i="7" s="1"/>
  <c r="J38" i="13"/>
  <c r="I351" i="7" s="1"/>
  <c r="J44" i="13"/>
  <c r="J54" i="13"/>
  <c r="J43" i="13"/>
  <c r="I352" i="7" s="1"/>
  <c r="J59" i="13"/>
  <c r="J63" i="13"/>
  <c r="J76" i="13"/>
  <c r="I353" i="7" s="1"/>
  <c r="J82" i="13"/>
  <c r="I354" i="7" s="1"/>
  <c r="J94" i="13"/>
  <c r="I355" i="7"/>
  <c r="J98" i="13"/>
  <c r="I356" i="7" s="1"/>
  <c r="J108" i="13"/>
  <c r="I358" i="7" s="1"/>
  <c r="J23" i="19"/>
  <c r="J14" i="19" s="1"/>
  <c r="I362" i="7" s="1"/>
  <c r="J34" i="19"/>
  <c r="I363" i="7" s="1"/>
  <c r="J36" i="19"/>
  <c r="I364" i="7"/>
  <c r="J41" i="19"/>
  <c r="I365" i="7" s="1"/>
  <c r="J47" i="19"/>
  <c r="J57" i="19"/>
  <c r="J46" i="19" s="1"/>
  <c r="J62" i="19"/>
  <c r="J66" i="19"/>
  <c r="I366" i="7"/>
  <c r="J79" i="19"/>
  <c r="I367" i="7" s="1"/>
  <c r="J97" i="19"/>
  <c r="I369" i="7"/>
  <c r="J101" i="19"/>
  <c r="I370" i="7" s="1"/>
  <c r="J106" i="19"/>
  <c r="I371" i="7"/>
  <c r="J111" i="19"/>
  <c r="I372" i="7" s="1"/>
  <c r="I87" i="20"/>
  <c r="H340" i="7"/>
  <c r="I20" i="13"/>
  <c r="I11" i="13" s="1"/>
  <c r="H348" i="7" s="1"/>
  <c r="I31" i="13"/>
  <c r="H349" i="7"/>
  <c r="I38" i="13"/>
  <c r="H351" i="7" s="1"/>
  <c r="I44" i="13"/>
  <c r="I54" i="13"/>
  <c r="I43" i="13"/>
  <c r="H352" i="7" s="1"/>
  <c r="I59" i="13"/>
  <c r="I63" i="13"/>
  <c r="I76" i="13"/>
  <c r="H353" i="7" s="1"/>
  <c r="I82" i="13"/>
  <c r="H354" i="7" s="1"/>
  <c r="I94" i="13"/>
  <c r="H355" i="7" s="1"/>
  <c r="I98" i="13"/>
  <c r="H356" i="7"/>
  <c r="I108" i="13"/>
  <c r="H358" i="7" s="1"/>
  <c r="I23" i="19"/>
  <c r="I14" i="19" s="1"/>
  <c r="H362" i="7" s="1"/>
  <c r="I34" i="19"/>
  <c r="H363" i="7"/>
  <c r="I36" i="19"/>
  <c r="H364" i="7"/>
  <c r="I41" i="19"/>
  <c r="H365" i="7"/>
  <c r="I47" i="19"/>
  <c r="I57" i="19"/>
  <c r="I46" i="19" s="1"/>
  <c r="H366" i="7" s="1"/>
  <c r="I62" i="19"/>
  <c r="I66" i="19"/>
  <c r="I79" i="19"/>
  <c r="H367" i="7"/>
  <c r="I97" i="19"/>
  <c r="H369" i="7"/>
  <c r="I101" i="19"/>
  <c r="H370" i="7"/>
  <c r="I106" i="19"/>
  <c r="H371" i="7"/>
  <c r="I111" i="19"/>
  <c r="H372" i="7"/>
  <c r="H87" i="20"/>
  <c r="G340" i="7"/>
  <c r="H20" i="13"/>
  <c r="H11" i="13"/>
  <c r="G348" i="7" s="1"/>
  <c r="H31" i="13"/>
  <c r="G349" i="7" s="1"/>
  <c r="H38" i="13"/>
  <c r="G351" i="7" s="1"/>
  <c r="H44" i="13"/>
  <c r="H54" i="13"/>
  <c r="H43" i="13"/>
  <c r="G352" i="7" s="1"/>
  <c r="H59" i="13"/>
  <c r="H63" i="13"/>
  <c r="H76" i="13"/>
  <c r="G353" i="7" s="1"/>
  <c r="H82" i="13"/>
  <c r="G354" i="7" s="1"/>
  <c r="H94" i="13"/>
  <c r="G355" i="7" s="1"/>
  <c r="H98" i="13"/>
  <c r="G356" i="7" s="1"/>
  <c r="H108" i="13"/>
  <c r="G358" i="7"/>
  <c r="H23" i="19"/>
  <c r="H14" i="19" s="1"/>
  <c r="G362" i="7" s="1"/>
  <c r="H34" i="19"/>
  <c r="G363" i="7"/>
  <c r="H36" i="19"/>
  <c r="G364" i="7"/>
  <c r="H41" i="19"/>
  <c r="G365" i="7"/>
  <c r="H47" i="19"/>
  <c r="H57" i="19"/>
  <c r="H62" i="19"/>
  <c r="H66" i="19"/>
  <c r="H79" i="19"/>
  <c r="G367" i="7" s="1"/>
  <c r="H97" i="19"/>
  <c r="G369" i="7"/>
  <c r="H101" i="19"/>
  <c r="G370" i="7" s="1"/>
  <c r="H106" i="19"/>
  <c r="G371" i="7"/>
  <c r="H111" i="19"/>
  <c r="G372" i="7" s="1"/>
  <c r="G87" i="20"/>
  <c r="F340" i="7"/>
  <c r="G20" i="13"/>
  <c r="G11" i="13" s="1"/>
  <c r="F348" i="7" s="1"/>
  <c r="G31" i="13"/>
  <c r="F349" i="7" s="1"/>
  <c r="G38" i="13"/>
  <c r="F351" i="7" s="1"/>
  <c r="G44" i="13"/>
  <c r="G54" i="13"/>
  <c r="G43" i="13" s="1"/>
  <c r="F352" i="7" s="1"/>
  <c r="G59" i="13"/>
  <c r="G63" i="13"/>
  <c r="G76" i="13"/>
  <c r="F353" i="7" s="1"/>
  <c r="G82" i="13"/>
  <c r="F354" i="7" s="1"/>
  <c r="G94" i="13"/>
  <c r="F355" i="7" s="1"/>
  <c r="G98" i="13"/>
  <c r="F356" i="7" s="1"/>
  <c r="G108" i="13"/>
  <c r="F358" i="7" s="1"/>
  <c r="G23" i="19"/>
  <c r="G14" i="19" s="1"/>
  <c r="F362" i="7" s="1"/>
  <c r="G34" i="19"/>
  <c r="F363" i="7"/>
  <c r="G36" i="19"/>
  <c r="F364" i="7" s="1"/>
  <c r="G41" i="19"/>
  <c r="F365" i="7"/>
  <c r="G47" i="19"/>
  <c r="G57" i="19"/>
  <c r="G62" i="19"/>
  <c r="G66" i="19"/>
  <c r="G46" i="19" s="1"/>
  <c r="F366" i="7" s="1"/>
  <c r="G79" i="19"/>
  <c r="F367" i="7"/>
  <c r="G97" i="19"/>
  <c r="F369" i="7" s="1"/>
  <c r="G101" i="19"/>
  <c r="F370" i="7"/>
  <c r="G106" i="19"/>
  <c r="F371" i="7" s="1"/>
  <c r="G111" i="19"/>
  <c r="F372" i="7"/>
  <c r="E47" i="15"/>
  <c r="E48" i="15" s="1"/>
  <c r="C63" i="15"/>
  <c r="C67" i="15"/>
  <c r="D62" i="15" s="1"/>
  <c r="D67" i="15" s="1"/>
  <c r="E62" i="15" s="1"/>
  <c r="C66" i="15"/>
  <c r="E63" i="15"/>
  <c r="D39" i="31" s="1"/>
  <c r="E66" i="15"/>
  <c r="D46" i="31" s="1"/>
  <c r="F63" i="15"/>
  <c r="E39" i="31" s="1"/>
  <c r="F66" i="15"/>
  <c r="E46" i="31" s="1"/>
  <c r="G63" i="15"/>
  <c r="G66" i="15"/>
  <c r="H63" i="15"/>
  <c r="H66" i="15"/>
  <c r="I63" i="15"/>
  <c r="I66" i="15"/>
  <c r="J63" i="15"/>
  <c r="I39" i="31" s="1"/>
  <c r="J66" i="15"/>
  <c r="K63" i="15"/>
  <c r="K66" i="15"/>
  <c r="L63" i="15"/>
  <c r="K39" i="31" s="1"/>
  <c r="L66" i="15"/>
  <c r="M63" i="15"/>
  <c r="M66" i="15"/>
  <c r="N63" i="15"/>
  <c r="M39" i="31" s="1"/>
  <c r="N66" i="15"/>
  <c r="O63" i="15"/>
  <c r="O66" i="15"/>
  <c r="C73" i="15"/>
  <c r="C74" i="15" s="1"/>
  <c r="C81" i="15"/>
  <c r="C82" i="15" s="1"/>
  <c r="C34" i="15"/>
  <c r="D29" i="15"/>
  <c r="D34" i="15" s="1"/>
  <c r="C31" i="15"/>
  <c r="C32" i="15" s="1"/>
  <c r="P29" i="15"/>
  <c r="P34" i="15" s="1"/>
  <c r="P30" i="15"/>
  <c r="P33" i="15"/>
  <c r="P45" i="15"/>
  <c r="P50" i="15" s="1"/>
  <c r="P46" i="15"/>
  <c r="P49" i="15"/>
  <c r="P53" i="15"/>
  <c r="P54" i="15"/>
  <c r="P57" i="15"/>
  <c r="P41" i="15" s="1"/>
  <c r="D42" i="15"/>
  <c r="O41" i="15"/>
  <c r="N41" i="15"/>
  <c r="M41" i="15"/>
  <c r="L41" i="15"/>
  <c r="K41" i="15"/>
  <c r="J41" i="15"/>
  <c r="I41" i="15"/>
  <c r="H41" i="15"/>
  <c r="G41" i="15"/>
  <c r="F41" i="15"/>
  <c r="E44" i="31"/>
  <c r="E41" i="15"/>
  <c r="D44" i="31" s="1"/>
  <c r="D48" i="15"/>
  <c r="D40" i="15" s="1"/>
  <c r="D56" i="15"/>
  <c r="O38" i="15"/>
  <c r="N38" i="15"/>
  <c r="M37" i="31" s="1"/>
  <c r="M38" i="15"/>
  <c r="L38" i="15"/>
  <c r="K38" i="15"/>
  <c r="J38" i="15"/>
  <c r="I37" i="31" s="1"/>
  <c r="I38" i="15"/>
  <c r="H38" i="15"/>
  <c r="G38" i="15"/>
  <c r="F38" i="15"/>
  <c r="E37" i="31" s="1"/>
  <c r="E38" i="15"/>
  <c r="D37" i="31" s="1"/>
  <c r="C42" i="15"/>
  <c r="C41" i="15"/>
  <c r="C47" i="15"/>
  <c r="C48" i="15" s="1"/>
  <c r="C55" i="15"/>
  <c r="C56" i="15" s="1"/>
  <c r="C38" i="15"/>
  <c r="O48" i="30"/>
  <c r="N48" i="30"/>
  <c r="M48" i="30"/>
  <c r="L48" i="30"/>
  <c r="K48" i="30"/>
  <c r="J48" i="30"/>
  <c r="I48" i="30"/>
  <c r="H48" i="30"/>
  <c r="G48" i="30"/>
  <c r="F48" i="30"/>
  <c r="E48" i="30"/>
  <c r="D48" i="30"/>
  <c r="D236" i="30"/>
  <c r="E29" i="51"/>
  <c r="D237" i="30" s="1"/>
  <c r="D240" i="30" s="1"/>
  <c r="E236" i="30" s="1"/>
  <c r="F29" i="51"/>
  <c r="E237" i="30" s="1"/>
  <c r="G29" i="51"/>
  <c r="F237" i="30" s="1"/>
  <c r="H29" i="51"/>
  <c r="G237" i="30" s="1"/>
  <c r="I29" i="51"/>
  <c r="H237" i="30" s="1"/>
  <c r="J29" i="51"/>
  <c r="I237" i="30" s="1"/>
  <c r="K29" i="51"/>
  <c r="J237" i="30" s="1"/>
  <c r="L29" i="51"/>
  <c r="K237" i="30" s="1"/>
  <c r="M29" i="51"/>
  <c r="L237" i="30" s="1"/>
  <c r="N29" i="51"/>
  <c r="M237" i="30" s="1"/>
  <c r="O29" i="51"/>
  <c r="N237" i="30" s="1"/>
  <c r="D244" i="30"/>
  <c r="D248" i="30" s="1"/>
  <c r="E244" i="30" s="1"/>
  <c r="E74" i="51"/>
  <c r="D245" i="30"/>
  <c r="F74" i="51"/>
  <c r="E245" i="30" s="1"/>
  <c r="G74" i="51"/>
  <c r="F245" i="30"/>
  <c r="H74" i="51"/>
  <c r="G245" i="30" s="1"/>
  <c r="I74" i="51"/>
  <c r="H245" i="30"/>
  <c r="J74" i="51"/>
  <c r="I245" i="30" s="1"/>
  <c r="K74" i="51"/>
  <c r="J245" i="30"/>
  <c r="L74" i="51"/>
  <c r="K245" i="30" s="1"/>
  <c r="M74" i="51"/>
  <c r="L245" i="30"/>
  <c r="N74" i="51"/>
  <c r="M245" i="30" s="1"/>
  <c r="O74" i="51"/>
  <c r="N245" i="30"/>
  <c r="P53" i="30"/>
  <c r="P52" i="30"/>
  <c r="P51" i="30"/>
  <c r="P50" i="30"/>
  <c r="O37" i="30"/>
  <c r="N37" i="30"/>
  <c r="M37" i="30"/>
  <c r="L37" i="30"/>
  <c r="K37" i="30"/>
  <c r="J37" i="30"/>
  <c r="I37" i="30"/>
  <c r="H37" i="30"/>
  <c r="G37" i="30"/>
  <c r="F37" i="30"/>
  <c r="E37" i="30"/>
  <c r="D37" i="30"/>
  <c r="O27" i="30"/>
  <c r="N27" i="30"/>
  <c r="M27" i="30"/>
  <c r="L27" i="30"/>
  <c r="K27" i="30"/>
  <c r="J27" i="30"/>
  <c r="I27" i="30"/>
  <c r="H27" i="30"/>
  <c r="G27" i="30"/>
  <c r="F27" i="30"/>
  <c r="E27" i="30"/>
  <c r="D27" i="30"/>
  <c r="O17" i="30"/>
  <c r="N17" i="30"/>
  <c r="M17" i="30"/>
  <c r="L17" i="30"/>
  <c r="K17" i="30"/>
  <c r="J17" i="30"/>
  <c r="I17" i="30"/>
  <c r="H17" i="30"/>
  <c r="G17" i="30"/>
  <c r="F17" i="30"/>
  <c r="E17" i="30"/>
  <c r="D17" i="30"/>
  <c r="C228" i="7"/>
  <c r="C328" i="7"/>
  <c r="C227" i="7"/>
  <c r="E386" i="2"/>
  <c r="A368" i="2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D35" i="29"/>
  <c r="E35" i="29"/>
  <c r="E36" i="29"/>
  <c r="E38" i="29" s="1"/>
  <c r="F35" i="29"/>
  <c r="F36" i="29"/>
  <c r="F38" i="29" s="1"/>
  <c r="G35" i="29"/>
  <c r="G36" i="29"/>
  <c r="G38" i="29" s="1"/>
  <c r="H36" i="29"/>
  <c r="H38" i="29" s="1"/>
  <c r="I36" i="29"/>
  <c r="I47" i="29" s="1"/>
  <c r="I38" i="29"/>
  <c r="J36" i="29"/>
  <c r="K36" i="29"/>
  <c r="K38" i="29" s="1"/>
  <c r="L36" i="29"/>
  <c r="M36" i="29"/>
  <c r="M38" i="29"/>
  <c r="N36" i="29"/>
  <c r="O36" i="29"/>
  <c r="O47" i="29" s="1"/>
  <c r="O22" i="29" s="1"/>
  <c r="O19" i="41"/>
  <c r="N19" i="41"/>
  <c r="M19" i="41"/>
  <c r="L19" i="41"/>
  <c r="K19" i="41"/>
  <c r="J19" i="41"/>
  <c r="I19" i="41"/>
  <c r="H19" i="41"/>
  <c r="G19" i="41"/>
  <c r="F25" i="29"/>
  <c r="F20" i="41" s="1"/>
  <c r="F19" i="41"/>
  <c r="F17" i="41" s="1"/>
  <c r="E25" i="29"/>
  <c r="E20" i="41" s="1"/>
  <c r="E17" i="41"/>
  <c r="E19" i="41"/>
  <c r="D25" i="29"/>
  <c r="D26" i="29" s="1"/>
  <c r="D20" i="41"/>
  <c r="D17" i="41"/>
  <c r="D19" i="41"/>
  <c r="E51" i="29"/>
  <c r="F51" i="29"/>
  <c r="G51" i="29"/>
  <c r="H51" i="29"/>
  <c r="I51" i="29"/>
  <c r="J51" i="29"/>
  <c r="K51" i="29"/>
  <c r="L51" i="29"/>
  <c r="M51" i="29"/>
  <c r="N51" i="29"/>
  <c r="O51" i="29"/>
  <c r="D51" i="29"/>
  <c r="F40" i="29"/>
  <c r="E40" i="29"/>
  <c r="D40" i="29"/>
  <c r="E26" i="29"/>
  <c r="F26" i="29"/>
  <c r="F8" i="48"/>
  <c r="D8" i="48"/>
  <c r="F10" i="48"/>
  <c r="D10" i="48"/>
  <c r="F11" i="48"/>
  <c r="D11" i="48"/>
  <c r="F12" i="48"/>
  <c r="D12" i="48"/>
  <c r="F13" i="48"/>
  <c r="D13" i="48"/>
  <c r="F14" i="48"/>
  <c r="D14" i="48"/>
  <c r="F15" i="48"/>
  <c r="D15" i="48"/>
  <c r="F16" i="48"/>
  <c r="D16" i="48"/>
  <c r="A16" i="48" s="1"/>
  <c r="F17" i="48"/>
  <c r="D17" i="48"/>
  <c r="F18" i="48"/>
  <c r="D18" i="48"/>
  <c r="A18" i="48" s="1"/>
  <c r="F19" i="48"/>
  <c r="D19" i="48"/>
  <c r="F20" i="48"/>
  <c r="D20" i="48"/>
  <c r="F21" i="48"/>
  <c r="D21" i="48"/>
  <c r="F24" i="48"/>
  <c r="D24" i="48"/>
  <c r="D7" i="48"/>
  <c r="A7" i="48" s="1"/>
  <c r="F7" i="48"/>
  <c r="D61" i="30"/>
  <c r="D64" i="30"/>
  <c r="D46" i="29"/>
  <c r="E61" i="30"/>
  <c r="E64" i="30"/>
  <c r="X26" i="48"/>
  <c r="E46" i="29"/>
  <c r="F22" i="16"/>
  <c r="F61" i="30"/>
  <c r="F64" i="30" s="1"/>
  <c r="Y26" i="48"/>
  <c r="F47" i="29"/>
  <c r="F46" i="29"/>
  <c r="G61" i="30"/>
  <c r="G64" i="30"/>
  <c r="Z26" i="48"/>
  <c r="G47" i="29" s="1"/>
  <c r="G49" i="29" s="1"/>
  <c r="G46" i="29"/>
  <c r="F37" i="31"/>
  <c r="F39" i="31"/>
  <c r="F38" i="31"/>
  <c r="F44" i="31"/>
  <c r="F46" i="31"/>
  <c r="F45" i="31"/>
  <c r="O45" i="31" s="1"/>
  <c r="H61" i="30"/>
  <c r="H64" i="30" s="1"/>
  <c r="AA26" i="48"/>
  <c r="H47" i="29"/>
  <c r="H49" i="29" s="1"/>
  <c r="H24" i="29" s="1"/>
  <c r="H46" i="29"/>
  <c r="G37" i="31"/>
  <c r="G39" i="31"/>
  <c r="G38" i="31"/>
  <c r="O38" i="31" s="1"/>
  <c r="G44" i="31"/>
  <c r="G46" i="31"/>
  <c r="G45" i="31"/>
  <c r="I61" i="30"/>
  <c r="I64" i="30"/>
  <c r="I230" i="30"/>
  <c r="AB26" i="48"/>
  <c r="I46" i="29"/>
  <c r="H37" i="31"/>
  <c r="H39" i="31"/>
  <c r="H38" i="31"/>
  <c r="H44" i="31"/>
  <c r="H46" i="31"/>
  <c r="H45" i="31"/>
  <c r="J61" i="30"/>
  <c r="J64" i="30"/>
  <c r="J230" i="30"/>
  <c r="AC26" i="48"/>
  <c r="J46" i="29"/>
  <c r="I38" i="31"/>
  <c r="I44" i="31"/>
  <c r="I46" i="31"/>
  <c r="I45" i="31"/>
  <c r="K61" i="30"/>
  <c r="K64" i="30" s="1"/>
  <c r="AD26" i="48"/>
  <c r="K47" i="29"/>
  <c r="K46" i="29"/>
  <c r="J37" i="31"/>
  <c r="J39" i="31"/>
  <c r="J38" i="31"/>
  <c r="J44" i="31"/>
  <c r="J46" i="31"/>
  <c r="J45" i="31"/>
  <c r="L61" i="30"/>
  <c r="L64" i="30" s="1"/>
  <c r="AE26" i="48"/>
  <c r="L46" i="29"/>
  <c r="K37" i="31"/>
  <c r="K38" i="31"/>
  <c r="K44" i="31"/>
  <c r="K46" i="31"/>
  <c r="K45" i="31"/>
  <c r="M61" i="30"/>
  <c r="M64" i="30"/>
  <c r="AF26" i="48"/>
  <c r="M47" i="29"/>
  <c r="M49" i="29" s="1"/>
  <c r="M24" i="29" s="1"/>
  <c r="M46" i="29"/>
  <c r="L37" i="31"/>
  <c r="L39" i="31"/>
  <c r="L38" i="31"/>
  <c r="L44" i="31"/>
  <c r="L46" i="31"/>
  <c r="L45" i="31"/>
  <c r="N61" i="30"/>
  <c r="N64" i="30"/>
  <c r="AG26" i="48"/>
  <c r="N46" i="29"/>
  <c r="M38" i="31"/>
  <c r="M44" i="31"/>
  <c r="M46" i="31"/>
  <c r="M45" i="31"/>
  <c r="P29" i="51"/>
  <c r="O237" i="30"/>
  <c r="P74" i="51"/>
  <c r="O245" i="30"/>
  <c r="O61" i="30"/>
  <c r="O64" i="30"/>
  <c r="AH26" i="48"/>
  <c r="O46" i="29"/>
  <c r="N37" i="31"/>
  <c r="N39" i="31"/>
  <c r="N38" i="31"/>
  <c r="N44" i="31"/>
  <c r="N46" i="31"/>
  <c r="N42" i="31" s="1"/>
  <c r="N45" i="31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9" i="19"/>
  <c r="C80" i="19"/>
  <c r="C81" i="19"/>
  <c r="C82" i="19"/>
  <c r="C83" i="19"/>
  <c r="C84" i="19"/>
  <c r="C85" i="19"/>
  <c r="D455" i="2"/>
  <c r="C86" i="19" s="1"/>
  <c r="C87" i="19"/>
  <c r="C88" i="19"/>
  <c r="C89" i="19"/>
  <c r="C90" i="19"/>
  <c r="C91" i="19"/>
  <c r="C92" i="19"/>
  <c r="C93" i="19"/>
  <c r="C96" i="19"/>
  <c r="C97" i="19"/>
  <c r="C98" i="19"/>
  <c r="C99" i="19"/>
  <c r="C100" i="19"/>
  <c r="C101" i="19"/>
  <c r="C102" i="19"/>
  <c r="C103" i="19"/>
  <c r="C104" i="19"/>
  <c r="C105" i="19"/>
  <c r="C106" i="19"/>
  <c r="B21" i="41"/>
  <c r="C13" i="19"/>
  <c r="O22" i="41"/>
  <c r="O23" i="41"/>
  <c r="N22" i="41"/>
  <c r="N23" i="41"/>
  <c r="M22" i="41"/>
  <c r="M23" i="41"/>
  <c r="L22" i="41"/>
  <c r="L23" i="41"/>
  <c r="K22" i="41"/>
  <c r="K23" i="41"/>
  <c r="J22" i="41"/>
  <c r="J23" i="41"/>
  <c r="I22" i="41"/>
  <c r="I23" i="41"/>
  <c r="H22" i="41"/>
  <c r="H23" i="41"/>
  <c r="G22" i="41"/>
  <c r="G23" i="41"/>
  <c r="F22" i="41"/>
  <c r="F23" i="41"/>
  <c r="E22" i="41"/>
  <c r="E23" i="41"/>
  <c r="D22" i="41"/>
  <c r="D23" i="41"/>
  <c r="Q16" i="56"/>
  <c r="Q15" i="56"/>
  <c r="E14" i="56"/>
  <c r="F14" i="56"/>
  <c r="G14" i="56"/>
  <c r="H14" i="56"/>
  <c r="I14" i="56" s="1"/>
  <c r="J14" i="56" s="1"/>
  <c r="K14" i="56" s="1"/>
  <c r="L14" i="56" s="1"/>
  <c r="M14" i="56" s="1"/>
  <c r="N14" i="56" s="1"/>
  <c r="O14" i="56" s="1"/>
  <c r="P14" i="56" s="1"/>
  <c r="Q14" i="56" s="1"/>
  <c r="E34" i="26"/>
  <c r="E11" i="22"/>
  <c r="F11" i="22" s="1"/>
  <c r="G11" i="22" s="1"/>
  <c r="H11" i="22" s="1"/>
  <c r="I11" i="22" s="1"/>
  <c r="J11" i="22" s="1"/>
  <c r="K11" i="22" s="1"/>
  <c r="L11" i="22" s="1"/>
  <c r="M11" i="22" s="1"/>
  <c r="N11" i="22" s="1"/>
  <c r="O11" i="22" s="1"/>
  <c r="P11" i="22" s="1"/>
  <c r="C35" i="26"/>
  <c r="D35" i="26" s="1"/>
  <c r="E35" i="26" s="1"/>
  <c r="F35" i="26"/>
  <c r="G35" i="26"/>
  <c r="H35" i="26" s="1"/>
  <c r="I35" i="26" s="1"/>
  <c r="J35" i="26"/>
  <c r="K35" i="26" s="1"/>
  <c r="L35" i="26" s="1"/>
  <c r="M35" i="26" s="1"/>
  <c r="N35" i="26" s="1"/>
  <c r="O35" i="26" s="1"/>
  <c r="P35" i="26" s="1"/>
  <c r="Q35" i="26" s="1"/>
  <c r="E36" i="26"/>
  <c r="F36" i="26"/>
  <c r="G36" i="26"/>
  <c r="H36" i="26"/>
  <c r="I36" i="26"/>
  <c r="J36" i="26"/>
  <c r="K36" i="26"/>
  <c r="L36" i="26"/>
  <c r="M36" i="26"/>
  <c r="N36" i="26"/>
  <c r="O36" i="26"/>
  <c r="P36" i="26"/>
  <c r="Q37" i="26"/>
  <c r="E21" i="26"/>
  <c r="C22" i="26"/>
  <c r="D22" i="26"/>
  <c r="E22" i="26"/>
  <c r="F22" i="26"/>
  <c r="G22" i="26" s="1"/>
  <c r="H22" i="26" s="1"/>
  <c r="I22" i="26"/>
  <c r="J22" i="26" s="1"/>
  <c r="K22" i="26" s="1"/>
  <c r="L22" i="26" s="1"/>
  <c r="M22" i="26" s="1"/>
  <c r="N22" i="26" s="1"/>
  <c r="O22" i="26" s="1"/>
  <c r="P22" i="26" s="1"/>
  <c r="Q22" i="26" s="1"/>
  <c r="E23" i="26"/>
  <c r="F23" i="26"/>
  <c r="G23" i="26"/>
  <c r="H23" i="26"/>
  <c r="I23" i="26"/>
  <c r="J23" i="26"/>
  <c r="K23" i="26"/>
  <c r="L23" i="26"/>
  <c r="M23" i="26"/>
  <c r="N23" i="26"/>
  <c r="O23" i="26"/>
  <c r="P23" i="26"/>
  <c r="Q24" i="26"/>
  <c r="Q25" i="26"/>
  <c r="Q26" i="26"/>
  <c r="C9" i="26"/>
  <c r="K113" i="20"/>
  <c r="J344" i="7"/>
  <c r="K108" i="20"/>
  <c r="J343" i="7"/>
  <c r="K103" i="20"/>
  <c r="J342" i="7"/>
  <c r="K99" i="20"/>
  <c r="J341" i="7" s="1"/>
  <c r="K81" i="20"/>
  <c r="J339" i="7"/>
  <c r="K67" i="20"/>
  <c r="K63" i="20"/>
  <c r="K58" i="20"/>
  <c r="K48" i="20"/>
  <c r="K47" i="20"/>
  <c r="J338" i="7" s="1"/>
  <c r="K42" i="20"/>
  <c r="J337" i="7" s="1"/>
  <c r="K37" i="20"/>
  <c r="J336" i="7"/>
  <c r="K35" i="20"/>
  <c r="J335" i="7"/>
  <c r="K24" i="20"/>
  <c r="K15" i="20" s="1"/>
  <c r="J334" i="7" s="1"/>
  <c r="K117" i="13"/>
  <c r="J117" i="13"/>
  <c r="I117" i="13"/>
  <c r="H117" i="13"/>
  <c r="G117" i="13"/>
  <c r="AI14" i="48"/>
  <c r="AI15" i="48"/>
  <c r="AI16" i="48"/>
  <c r="AI17" i="48"/>
  <c r="AI18" i="48"/>
  <c r="AI19" i="48"/>
  <c r="AI20" i="48"/>
  <c r="AI21" i="48"/>
  <c r="AI24" i="48"/>
  <c r="T14" i="48"/>
  <c r="T15" i="48"/>
  <c r="T16" i="48"/>
  <c r="T17" i="48"/>
  <c r="T18" i="48"/>
  <c r="T19" i="48"/>
  <c r="T20" i="48"/>
  <c r="T21" i="48"/>
  <c r="O228" i="30"/>
  <c r="O231" i="30" s="1"/>
  <c r="N228" i="30"/>
  <c r="N231" i="30"/>
  <c r="M228" i="30"/>
  <c r="M231" i="30" s="1"/>
  <c r="L228" i="30"/>
  <c r="L231" i="30"/>
  <c r="K22" i="16"/>
  <c r="K228" i="30"/>
  <c r="K231" i="30"/>
  <c r="J228" i="30"/>
  <c r="J231" i="30" s="1"/>
  <c r="J229" i="30"/>
  <c r="I228" i="30"/>
  <c r="I231" i="30"/>
  <c r="I229" i="30"/>
  <c r="H15" i="16"/>
  <c r="H13" i="16"/>
  <c r="H228" i="30"/>
  <c r="H231" i="30" s="1"/>
  <c r="G228" i="30"/>
  <c r="G231" i="30"/>
  <c r="F228" i="30"/>
  <c r="F231" i="30" s="1"/>
  <c r="E15" i="16"/>
  <c r="E228" i="30"/>
  <c r="E231" i="30" s="1"/>
  <c r="D228" i="30"/>
  <c r="D231" i="30"/>
  <c r="C62" i="30"/>
  <c r="O42" i="30"/>
  <c r="N42" i="30"/>
  <c r="M42" i="30"/>
  <c r="L42" i="30"/>
  <c r="K42" i="30"/>
  <c r="J42" i="30"/>
  <c r="I42" i="30"/>
  <c r="H42" i="30"/>
  <c r="G42" i="30"/>
  <c r="F42" i="30"/>
  <c r="E42" i="30"/>
  <c r="D42" i="30"/>
  <c r="O32" i="30"/>
  <c r="N32" i="30"/>
  <c r="M32" i="30"/>
  <c r="L32" i="30"/>
  <c r="K32" i="30"/>
  <c r="J32" i="30"/>
  <c r="I32" i="30"/>
  <c r="H32" i="30"/>
  <c r="G32" i="30"/>
  <c r="F32" i="30"/>
  <c r="E32" i="30"/>
  <c r="D32" i="30"/>
  <c r="O39" i="41"/>
  <c r="N39" i="41"/>
  <c r="M39" i="41"/>
  <c r="L39" i="41"/>
  <c r="K39" i="41"/>
  <c r="J39" i="41"/>
  <c r="I39" i="41"/>
  <c r="H39" i="41"/>
  <c r="G39" i="41"/>
  <c r="F39" i="41"/>
  <c r="E39" i="41"/>
  <c r="D39" i="41"/>
  <c r="C39" i="41"/>
  <c r="O22" i="30"/>
  <c r="N22" i="30"/>
  <c r="M22" i="30"/>
  <c r="L22" i="30"/>
  <c r="K22" i="30"/>
  <c r="J22" i="30"/>
  <c r="I22" i="30"/>
  <c r="H22" i="30"/>
  <c r="G22" i="30"/>
  <c r="F22" i="30"/>
  <c r="E22" i="30"/>
  <c r="D22" i="30"/>
  <c r="J227" i="30"/>
  <c r="D79" i="20"/>
  <c r="C79" i="20"/>
  <c r="A16" i="20"/>
  <c r="A17" i="20"/>
  <c r="A18" i="20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D29" i="55"/>
  <c r="N12" i="55"/>
  <c r="N17" i="55"/>
  <c r="M12" i="55"/>
  <c r="M17" i="55"/>
  <c r="L12" i="55"/>
  <c r="L17" i="55"/>
  <c r="E12" i="19"/>
  <c r="F12" i="19" s="1"/>
  <c r="G12" i="19" s="1"/>
  <c r="H12" i="19" s="1"/>
  <c r="I12" i="19" s="1"/>
  <c r="J12" i="19" s="1"/>
  <c r="K12" i="19" s="1"/>
  <c r="L12" i="19" s="1"/>
  <c r="M12" i="19" s="1"/>
  <c r="N12" i="19" s="1"/>
  <c r="O12" i="19" s="1"/>
  <c r="P12" i="19" s="1"/>
  <c r="D33" i="19"/>
  <c r="D78" i="19"/>
  <c r="D79" i="19"/>
  <c r="N120" i="19"/>
  <c r="M120" i="19"/>
  <c r="L120" i="19"/>
  <c r="K120" i="19"/>
  <c r="J120" i="19"/>
  <c r="I120" i="19"/>
  <c r="G120" i="19"/>
  <c r="C107" i="19"/>
  <c r="C108" i="19"/>
  <c r="C109" i="19"/>
  <c r="C110" i="19"/>
  <c r="C111" i="19"/>
  <c r="C112" i="19"/>
  <c r="C113" i="19"/>
  <c r="C114" i="19"/>
  <c r="C115" i="19"/>
  <c r="C116" i="19"/>
  <c r="C117" i="19"/>
  <c r="C118" i="19"/>
  <c r="C119" i="19"/>
  <c r="D107" i="19"/>
  <c r="D119" i="19"/>
  <c r="D118" i="19"/>
  <c r="D117" i="19"/>
  <c r="D116" i="19"/>
  <c r="D115" i="19"/>
  <c r="D114" i="19"/>
  <c r="D113" i="19"/>
  <c r="D112" i="19"/>
  <c r="D111" i="19"/>
  <c r="D110" i="19"/>
  <c r="D109" i="19"/>
  <c r="D108" i="19"/>
  <c r="D106" i="19"/>
  <c r="D105" i="19"/>
  <c r="D104" i="19"/>
  <c r="D103" i="19"/>
  <c r="D102" i="19"/>
  <c r="D101" i="19"/>
  <c r="D100" i="19"/>
  <c r="D99" i="19"/>
  <c r="D98" i="19"/>
  <c r="D97" i="19"/>
  <c r="D96" i="19"/>
  <c r="D93" i="19"/>
  <c r="D92" i="19"/>
  <c r="D91" i="19"/>
  <c r="D90" i="19"/>
  <c r="D89" i="19"/>
  <c r="D88" i="19"/>
  <c r="D87" i="19"/>
  <c r="D86" i="19"/>
  <c r="D85" i="19"/>
  <c r="D84" i="19"/>
  <c r="D83" i="19"/>
  <c r="D82" i="19"/>
  <c r="D81" i="19"/>
  <c r="D80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A15" i="19"/>
  <c r="A16" i="19"/>
  <c r="A17" i="19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8" i="19"/>
  <c r="A99" i="19" s="1"/>
  <c r="A100" i="19" s="1"/>
  <c r="A101" i="19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E13" i="19"/>
  <c r="F13" i="19"/>
  <c r="G13" i="19" s="1"/>
  <c r="H13" i="19" s="1"/>
  <c r="I13" i="19" s="1"/>
  <c r="J13" i="19" s="1"/>
  <c r="K13" i="19" s="1"/>
  <c r="L13" i="19" s="1"/>
  <c r="M13" i="19" s="1"/>
  <c r="N13" i="19" s="1"/>
  <c r="O13" i="19" s="1"/>
  <c r="P13" i="19" s="1"/>
  <c r="D13" i="19" s="1"/>
  <c r="D15" i="16"/>
  <c r="D13" i="16" s="1"/>
  <c r="D22" i="16"/>
  <c r="D28" i="16"/>
  <c r="D26" i="16" s="1"/>
  <c r="D35" i="16"/>
  <c r="D41" i="16"/>
  <c r="D39" i="16" s="1"/>
  <c r="D48" i="16"/>
  <c r="D23" i="11"/>
  <c r="E22" i="16"/>
  <c r="E13" i="16" s="1"/>
  <c r="E52" i="16" s="1"/>
  <c r="E28" i="16"/>
  <c r="E26" i="16" s="1"/>
  <c r="E35" i="16"/>
  <c r="E41" i="16"/>
  <c r="E39" i="16" s="1"/>
  <c r="E48" i="16"/>
  <c r="F28" i="16"/>
  <c r="F26" i="16"/>
  <c r="F35" i="16"/>
  <c r="F41" i="16"/>
  <c r="F48" i="16"/>
  <c r="F39" i="16" s="1"/>
  <c r="G15" i="16"/>
  <c r="G13" i="16" s="1"/>
  <c r="G22" i="16"/>
  <c r="G28" i="16"/>
  <c r="G26" i="16" s="1"/>
  <c r="G35" i="16"/>
  <c r="G41" i="16"/>
  <c r="G48" i="16"/>
  <c r="G39" i="16" s="1"/>
  <c r="H22" i="16"/>
  <c r="H28" i="16"/>
  <c r="H35" i="16"/>
  <c r="H26" i="16" s="1"/>
  <c r="H41" i="16"/>
  <c r="H48" i="16"/>
  <c r="H39" i="16"/>
  <c r="I15" i="16"/>
  <c r="I13" i="16" s="1"/>
  <c r="I22" i="16"/>
  <c r="I28" i="16"/>
  <c r="I26" i="16" s="1"/>
  <c r="I35" i="16"/>
  <c r="I41" i="16"/>
  <c r="I39" i="16"/>
  <c r="I48" i="16"/>
  <c r="J15" i="16"/>
  <c r="J22" i="16"/>
  <c r="J13" i="16" s="1"/>
  <c r="J28" i="16"/>
  <c r="J35" i="16"/>
  <c r="J41" i="16"/>
  <c r="J48" i="16"/>
  <c r="J39" i="16" s="1"/>
  <c r="L15" i="16"/>
  <c r="L22" i="16"/>
  <c r="L13" i="16"/>
  <c r="L52" i="16" s="1"/>
  <c r="L19" i="11" s="1"/>
  <c r="L28" i="16"/>
  <c r="L26" i="16" s="1"/>
  <c r="L35" i="16"/>
  <c r="L41" i="16"/>
  <c r="L39" i="16" s="1"/>
  <c r="L48" i="16"/>
  <c r="M15" i="16"/>
  <c r="M13" i="16" s="1"/>
  <c r="M22" i="16"/>
  <c r="M28" i="16"/>
  <c r="M35" i="16"/>
  <c r="M26" i="16" s="1"/>
  <c r="M41" i="16"/>
  <c r="M48" i="16"/>
  <c r="M39" i="16" s="1"/>
  <c r="N15" i="16"/>
  <c r="N22" i="16"/>
  <c r="N13" i="16"/>
  <c r="N28" i="16"/>
  <c r="N26" i="16" s="1"/>
  <c r="N35" i="16"/>
  <c r="N41" i="16"/>
  <c r="N39" i="16" s="1"/>
  <c r="N48" i="16"/>
  <c r="O15" i="16"/>
  <c r="O13" i="16" s="1"/>
  <c r="O52" i="16" s="1"/>
  <c r="O22" i="16"/>
  <c r="O28" i="16"/>
  <c r="O35" i="16"/>
  <c r="O26" i="16" s="1"/>
  <c r="O41" i="16"/>
  <c r="O48" i="16"/>
  <c r="O39" i="16" s="1"/>
  <c r="D59" i="16"/>
  <c r="D35" i="11"/>
  <c r="D34" i="11"/>
  <c r="E59" i="16"/>
  <c r="P59" i="16" s="1"/>
  <c r="P35" i="11" s="1"/>
  <c r="E35" i="11"/>
  <c r="F59" i="16"/>
  <c r="F35" i="11" s="1"/>
  <c r="G59" i="16"/>
  <c r="G35" i="11"/>
  <c r="H59" i="16"/>
  <c r="H35" i="11" s="1"/>
  <c r="I59" i="16"/>
  <c r="I35" i="11"/>
  <c r="J59" i="16"/>
  <c r="J35" i="11" s="1"/>
  <c r="K59" i="16"/>
  <c r="K35" i="11"/>
  <c r="L59" i="16"/>
  <c r="L35" i="11" s="1"/>
  <c r="M59" i="16"/>
  <c r="M35" i="11"/>
  <c r="N59" i="16"/>
  <c r="N35" i="11" s="1"/>
  <c r="O59" i="16"/>
  <c r="O35" i="11"/>
  <c r="D18" i="11"/>
  <c r="D28" i="11"/>
  <c r="P30" i="11"/>
  <c r="D39" i="11"/>
  <c r="P24" i="11"/>
  <c r="B13" i="11"/>
  <c r="C13" i="11"/>
  <c r="D13" i="11" s="1"/>
  <c r="E13" i="11" s="1"/>
  <c r="F13" i="11" s="1"/>
  <c r="G13" i="11"/>
  <c r="H13" i="11" s="1"/>
  <c r="I13" i="11" s="1"/>
  <c r="J13" i="11" s="1"/>
  <c r="K13" i="11" s="1"/>
  <c r="L13" i="11" s="1"/>
  <c r="M13" i="11" s="1"/>
  <c r="N13" i="11" s="1"/>
  <c r="O13" i="11" s="1"/>
  <c r="P13" i="11" s="1"/>
  <c r="E12" i="11"/>
  <c r="F12" i="11" s="1"/>
  <c r="G12" i="11" s="1"/>
  <c r="H12" i="11" s="1"/>
  <c r="I12" i="11" s="1"/>
  <c r="J12" i="11" s="1"/>
  <c r="K12" i="11" s="1"/>
  <c r="L12" i="11" s="1"/>
  <c r="M12" i="11" s="1"/>
  <c r="N12" i="11" s="1"/>
  <c r="O12" i="11" s="1"/>
  <c r="K15" i="16"/>
  <c r="K28" i="16"/>
  <c r="K35" i="16"/>
  <c r="K26" i="16" s="1"/>
  <c r="K41" i="16"/>
  <c r="K39" i="16" s="1"/>
  <c r="K48" i="16"/>
  <c r="F75" i="51"/>
  <c r="E29" i="11" s="1"/>
  <c r="F80" i="51"/>
  <c r="G81" i="20"/>
  <c r="F339" i="7"/>
  <c r="G75" i="51"/>
  <c r="G80" i="51"/>
  <c r="F40" i="11"/>
  <c r="F29" i="11"/>
  <c r="H81" i="20"/>
  <c r="G339" i="7" s="1"/>
  <c r="H80" i="51"/>
  <c r="G40" i="11" s="1"/>
  <c r="I81" i="20"/>
  <c r="H339" i="7"/>
  <c r="I75" i="51"/>
  <c r="I80" i="51"/>
  <c r="H40" i="11" s="1"/>
  <c r="J81" i="20"/>
  <c r="I339" i="7"/>
  <c r="J75" i="51"/>
  <c r="I29" i="11" s="1"/>
  <c r="J80" i="51"/>
  <c r="K75" i="51"/>
  <c r="K80" i="51"/>
  <c r="J40" i="11" s="1"/>
  <c r="L81" i="20"/>
  <c r="L80" i="51"/>
  <c r="K40" i="11" s="1"/>
  <c r="M81" i="20"/>
  <c r="M80" i="51"/>
  <c r="N81" i="20"/>
  <c r="N80" i="51"/>
  <c r="O81" i="20"/>
  <c r="O80" i="51"/>
  <c r="N40" i="11"/>
  <c r="P81" i="20"/>
  <c r="P80" i="51"/>
  <c r="O40" i="11"/>
  <c r="E40" i="11"/>
  <c r="I40" i="11"/>
  <c r="L40" i="11"/>
  <c r="M40" i="11"/>
  <c r="E75" i="51"/>
  <c r="E80" i="51"/>
  <c r="D40" i="11"/>
  <c r="D42" i="11"/>
  <c r="E39" i="11" s="1"/>
  <c r="E42" i="11" s="1"/>
  <c r="B20" i="41"/>
  <c r="B19" i="41"/>
  <c r="O42" i="41"/>
  <c r="N42" i="41"/>
  <c r="M42" i="41"/>
  <c r="L42" i="41"/>
  <c r="K42" i="41"/>
  <c r="J42" i="41"/>
  <c r="I42" i="41"/>
  <c r="H42" i="41"/>
  <c r="G42" i="41"/>
  <c r="F42" i="41"/>
  <c r="E42" i="41"/>
  <c r="D42" i="41"/>
  <c r="D35" i="41"/>
  <c r="D36" i="41"/>
  <c r="C42" i="41"/>
  <c r="C35" i="41"/>
  <c r="C36" i="41"/>
  <c r="C37" i="41"/>
  <c r="C38" i="41"/>
  <c r="C40" i="41"/>
  <c r="C41" i="41"/>
  <c r="S26" i="48"/>
  <c r="O77" i="41"/>
  <c r="O80" i="41" s="1"/>
  <c r="P117" i="13"/>
  <c r="R26" i="48"/>
  <c r="N77" i="41" s="1"/>
  <c r="N80" i="41" s="1"/>
  <c r="O117" i="13"/>
  <c r="Q26" i="48"/>
  <c r="M77" i="41"/>
  <c r="M80" i="41" s="1"/>
  <c r="N117" i="13"/>
  <c r="P26" i="48"/>
  <c r="L77" i="41" s="1"/>
  <c r="L80" i="41" s="1"/>
  <c r="M117" i="13"/>
  <c r="O26" i="48"/>
  <c r="K77" i="41"/>
  <c r="K80" i="41" s="1"/>
  <c r="L117" i="13"/>
  <c r="N26" i="48"/>
  <c r="J77" i="41" s="1"/>
  <c r="M26" i="48"/>
  <c r="I77" i="41"/>
  <c r="I80" i="41"/>
  <c r="L26" i="48"/>
  <c r="H77" i="41"/>
  <c r="H80" i="41"/>
  <c r="K26" i="48"/>
  <c r="G77" i="41" s="1"/>
  <c r="G80" i="41" s="1"/>
  <c r="J26" i="48"/>
  <c r="F77" i="41"/>
  <c r="I26" i="48"/>
  <c r="E77" i="41"/>
  <c r="H26" i="48"/>
  <c r="D77" i="41" s="1"/>
  <c r="D45" i="41"/>
  <c r="D46" i="41"/>
  <c r="C20" i="15"/>
  <c r="C24" i="15" s="1"/>
  <c r="C22" i="15"/>
  <c r="D20" i="15"/>
  <c r="D22" i="15"/>
  <c r="E20" i="15"/>
  <c r="E22" i="15"/>
  <c r="F20" i="15"/>
  <c r="F22" i="15"/>
  <c r="F49" i="41"/>
  <c r="G20" i="15"/>
  <c r="G22" i="15"/>
  <c r="G49" i="41"/>
  <c r="H49" i="41" s="1"/>
  <c r="I49" i="41" s="1"/>
  <c r="H20" i="15"/>
  <c r="H22" i="15"/>
  <c r="I20" i="15"/>
  <c r="I22" i="15"/>
  <c r="J49" i="41"/>
  <c r="K49" i="41" s="1"/>
  <c r="L49" i="41" s="1"/>
  <c r="M49" i="41" s="1"/>
  <c r="N49" i="41" s="1"/>
  <c r="O49" i="41" s="1"/>
  <c r="C45" i="41"/>
  <c r="C46" i="41"/>
  <c r="J20" i="15"/>
  <c r="J22" i="15"/>
  <c r="K20" i="15"/>
  <c r="K22" i="15"/>
  <c r="L20" i="15"/>
  <c r="L22" i="15"/>
  <c r="M20" i="15"/>
  <c r="M22" i="15"/>
  <c r="N20" i="15"/>
  <c r="N22" i="15"/>
  <c r="O20" i="15"/>
  <c r="O22" i="15"/>
  <c r="B42" i="41"/>
  <c r="B50" i="41"/>
  <c r="B49" i="41"/>
  <c r="B48" i="41"/>
  <c r="B47" i="41"/>
  <c r="B45" i="41"/>
  <c r="B44" i="41"/>
  <c r="B34" i="41"/>
  <c r="B33" i="41"/>
  <c r="B41" i="41"/>
  <c r="B40" i="41"/>
  <c r="B39" i="41"/>
  <c r="B38" i="41"/>
  <c r="B37" i="41"/>
  <c r="B36" i="41"/>
  <c r="B35" i="41"/>
  <c r="B30" i="41"/>
  <c r="B29" i="41"/>
  <c r="B28" i="41"/>
  <c r="B27" i="41"/>
  <c r="B26" i="41"/>
  <c r="B23" i="41"/>
  <c r="B22" i="41"/>
  <c r="B17" i="41"/>
  <c r="B16" i="41"/>
  <c r="B15" i="41"/>
  <c r="B14" i="41"/>
  <c r="B13" i="41"/>
  <c r="B76" i="41"/>
  <c r="C76" i="41"/>
  <c r="D76" i="41" s="1"/>
  <c r="E76" i="41" s="1"/>
  <c r="F76" i="41" s="1"/>
  <c r="G76" i="41" s="1"/>
  <c r="H76" i="41" s="1"/>
  <c r="I76" i="41" s="1"/>
  <c r="J76" i="41" s="1"/>
  <c r="K76" i="41" s="1"/>
  <c r="L76" i="41" s="1"/>
  <c r="M76" i="41" s="1"/>
  <c r="N76" i="41" s="1"/>
  <c r="O76" i="41" s="1"/>
  <c r="B12" i="41"/>
  <c r="C12" i="41" s="1"/>
  <c r="D12" i="41" s="1"/>
  <c r="E12" i="41" s="1"/>
  <c r="F12" i="41" s="1"/>
  <c r="G12" i="41" s="1"/>
  <c r="H12" i="41" s="1"/>
  <c r="I12" i="41" s="1"/>
  <c r="J12" i="41" s="1"/>
  <c r="K12" i="41" s="1"/>
  <c r="L12" i="41" s="1"/>
  <c r="M12" i="41" s="1"/>
  <c r="N12" i="41" s="1"/>
  <c r="O12" i="41" s="1"/>
  <c r="P37" i="20"/>
  <c r="O336" i="7"/>
  <c r="O37" i="20"/>
  <c r="N336" i="7" s="1"/>
  <c r="N37" i="20"/>
  <c r="M336" i="7" s="1"/>
  <c r="M37" i="20"/>
  <c r="L336" i="7"/>
  <c r="L37" i="20"/>
  <c r="K336" i="7"/>
  <c r="J37" i="20"/>
  <c r="I336" i="7"/>
  <c r="I37" i="20"/>
  <c r="H336" i="7" s="1"/>
  <c r="H37" i="20"/>
  <c r="G336" i="7"/>
  <c r="G37" i="20"/>
  <c r="F336" i="7"/>
  <c r="N97" i="8"/>
  <c r="O97" i="8"/>
  <c r="P97" i="8"/>
  <c r="K97" i="8"/>
  <c r="L97" i="8"/>
  <c r="M97" i="8"/>
  <c r="I40" i="41"/>
  <c r="G42" i="20"/>
  <c r="F337" i="7" s="1"/>
  <c r="H42" i="20"/>
  <c r="G337" i="7" s="1"/>
  <c r="I42" i="20"/>
  <c r="H337" i="7"/>
  <c r="J42" i="20"/>
  <c r="I337" i="7"/>
  <c r="I41" i="41"/>
  <c r="H40" i="41"/>
  <c r="H41" i="41"/>
  <c r="G40" i="41"/>
  <c r="G41" i="41"/>
  <c r="F40" i="41"/>
  <c r="F41" i="41"/>
  <c r="E40" i="41"/>
  <c r="E41" i="41"/>
  <c r="J18" i="14"/>
  <c r="J380" i="7" s="1"/>
  <c r="L24" i="20"/>
  <c r="L15" i="20" s="1"/>
  <c r="L35" i="20"/>
  <c r="K335" i="7"/>
  <c r="L42" i="20"/>
  <c r="K337" i="7"/>
  <c r="L48" i="20"/>
  <c r="L58" i="20"/>
  <c r="L47" i="20" s="1"/>
  <c r="K338" i="7" s="1"/>
  <c r="L63" i="20"/>
  <c r="L67" i="20"/>
  <c r="L99" i="20"/>
  <c r="K341" i="7" s="1"/>
  <c r="L103" i="20"/>
  <c r="K342" i="7"/>
  <c r="L108" i="20"/>
  <c r="K343" i="7" s="1"/>
  <c r="L113" i="20"/>
  <c r="K344" i="7"/>
  <c r="K18" i="14"/>
  <c r="K380" i="7" s="1"/>
  <c r="M24" i="20"/>
  <c r="M15" i="20" s="1"/>
  <c r="M35" i="20"/>
  <c r="L335" i="7"/>
  <c r="M42" i="20"/>
  <c r="L337" i="7"/>
  <c r="M48" i="20"/>
  <c r="M58" i="20"/>
  <c r="M47" i="20" s="1"/>
  <c r="L338" i="7" s="1"/>
  <c r="M63" i="20"/>
  <c r="M67" i="20"/>
  <c r="M99" i="20"/>
  <c r="L341" i="7" s="1"/>
  <c r="M103" i="20"/>
  <c r="L342" i="7" s="1"/>
  <c r="M108" i="20"/>
  <c r="L343" i="7"/>
  <c r="M113" i="20"/>
  <c r="L344" i="7"/>
  <c r="L18" i="14"/>
  <c r="L380" i="7"/>
  <c r="N24" i="20"/>
  <c r="N15" i="20"/>
  <c r="M334" i="7" s="1"/>
  <c r="N35" i="20"/>
  <c r="M335" i="7"/>
  <c r="N42" i="20"/>
  <c r="M337" i="7" s="1"/>
  <c r="N48" i="20"/>
  <c r="N58" i="20"/>
  <c r="N47" i="20"/>
  <c r="M338" i="7" s="1"/>
  <c r="N63" i="20"/>
  <c r="N67" i="20"/>
  <c r="N99" i="20"/>
  <c r="M341" i="7" s="1"/>
  <c r="N103" i="20"/>
  <c r="M342" i="7" s="1"/>
  <c r="N108" i="20"/>
  <c r="M343" i="7" s="1"/>
  <c r="N113" i="20"/>
  <c r="M344" i="7"/>
  <c r="M18" i="14"/>
  <c r="M380" i="7" s="1"/>
  <c r="O24" i="20"/>
  <c r="O15" i="20" s="1"/>
  <c r="O35" i="20"/>
  <c r="N335" i="7"/>
  <c r="O42" i="20"/>
  <c r="N337" i="7"/>
  <c r="O48" i="20"/>
  <c r="O58" i="20"/>
  <c r="O63" i="20"/>
  <c r="O47" i="20"/>
  <c r="N338" i="7" s="1"/>
  <c r="O67" i="20"/>
  <c r="O99" i="20"/>
  <c r="N341" i="7" s="1"/>
  <c r="O103" i="20"/>
  <c r="N342" i="7"/>
  <c r="O108" i="20"/>
  <c r="N343" i="7" s="1"/>
  <c r="O113" i="20"/>
  <c r="N344" i="7"/>
  <c r="N18" i="14"/>
  <c r="N380" i="7" s="1"/>
  <c r="P24" i="20"/>
  <c r="P15" i="20" s="1"/>
  <c r="O334" i="7" s="1"/>
  <c r="P35" i="20"/>
  <c r="O335" i="7"/>
  <c r="P42" i="20"/>
  <c r="O337" i="7" s="1"/>
  <c r="P48" i="20"/>
  <c r="P58" i="20"/>
  <c r="P47" i="20" s="1"/>
  <c r="O338" i="7" s="1"/>
  <c r="P63" i="20"/>
  <c r="P67" i="20"/>
  <c r="P99" i="20"/>
  <c r="O341" i="7" s="1"/>
  <c r="P103" i="20"/>
  <c r="O342" i="7" s="1"/>
  <c r="P108" i="20"/>
  <c r="O343" i="7"/>
  <c r="P113" i="20"/>
  <c r="O344" i="7"/>
  <c r="O18" i="14"/>
  <c r="O380" i="7"/>
  <c r="D40" i="41"/>
  <c r="D41" i="41"/>
  <c r="J41" i="41"/>
  <c r="J40" i="41"/>
  <c r="K41" i="41"/>
  <c r="K40" i="41"/>
  <c r="L41" i="41"/>
  <c r="L40" i="41"/>
  <c r="M41" i="41"/>
  <c r="M40" i="41"/>
  <c r="N41" i="41"/>
  <c r="N40" i="41"/>
  <c r="O41" i="41"/>
  <c r="O40" i="41"/>
  <c r="O91" i="41"/>
  <c r="N91" i="41"/>
  <c r="J91" i="41"/>
  <c r="I91" i="41"/>
  <c r="H91" i="41"/>
  <c r="G91" i="41"/>
  <c r="F91" i="41"/>
  <c r="E91" i="41"/>
  <c r="D91" i="41"/>
  <c r="F97" i="8"/>
  <c r="G97" i="8"/>
  <c r="H97" i="8"/>
  <c r="I97" i="8"/>
  <c r="J97" i="8"/>
  <c r="E97" i="8"/>
  <c r="K91" i="41"/>
  <c r="L91" i="41"/>
  <c r="M91" i="41"/>
  <c r="G24" i="20"/>
  <c r="G15" i="20"/>
  <c r="F334" i="7" s="1"/>
  <c r="H24" i="20"/>
  <c r="H15" i="20"/>
  <c r="G334" i="7" s="1"/>
  <c r="I24" i="20"/>
  <c r="I15" i="20"/>
  <c r="H334" i="7"/>
  <c r="J24" i="20"/>
  <c r="J15" i="20" s="1"/>
  <c r="I334" i="7"/>
  <c r="G35" i="20"/>
  <c r="F335" i="7"/>
  <c r="H35" i="20"/>
  <c r="G335" i="7"/>
  <c r="I35" i="20"/>
  <c r="H335" i="7" s="1"/>
  <c r="J35" i="20"/>
  <c r="I335" i="7"/>
  <c r="G48" i="20"/>
  <c r="G58" i="20"/>
  <c r="G63" i="20"/>
  <c r="G67" i="20"/>
  <c r="G47" i="20" s="1"/>
  <c r="H48" i="20"/>
  <c r="H58" i="20"/>
  <c r="H63" i="20"/>
  <c r="H47" i="20" s="1"/>
  <c r="G338" i="7" s="1"/>
  <c r="H67" i="20"/>
  <c r="I48" i="20"/>
  <c r="I47" i="20" s="1"/>
  <c r="H338" i="7" s="1"/>
  <c r="I58" i="20"/>
  <c r="I63" i="20"/>
  <c r="I67" i="20"/>
  <c r="J48" i="20"/>
  <c r="J58" i="20"/>
  <c r="J47" i="20"/>
  <c r="I338" i="7" s="1"/>
  <c r="J63" i="20"/>
  <c r="J67" i="20"/>
  <c r="G103" i="20"/>
  <c r="F342" i="7"/>
  <c r="H103" i="20"/>
  <c r="G342" i="7" s="1"/>
  <c r="I103" i="20"/>
  <c r="H342" i="7"/>
  <c r="J103" i="20"/>
  <c r="I342" i="7" s="1"/>
  <c r="G113" i="20"/>
  <c r="F344" i="7" s="1"/>
  <c r="H113" i="20"/>
  <c r="G344" i="7" s="1"/>
  <c r="I113" i="20"/>
  <c r="H344" i="7"/>
  <c r="J113" i="20"/>
  <c r="I344" i="7"/>
  <c r="I38" i="41"/>
  <c r="G99" i="20"/>
  <c r="F341" i="7" s="1"/>
  <c r="G108" i="20"/>
  <c r="F343" i="7" s="1"/>
  <c r="F18" i="14"/>
  <c r="F380" i="7" s="1"/>
  <c r="H99" i="20"/>
  <c r="G341" i="7"/>
  <c r="H108" i="20"/>
  <c r="G343" i="7" s="1"/>
  <c r="G18" i="14"/>
  <c r="G380" i="7" s="1"/>
  <c r="I99" i="20"/>
  <c r="H341" i="7" s="1"/>
  <c r="I108" i="20"/>
  <c r="H343" i="7"/>
  <c r="H18" i="14"/>
  <c r="H380" i="7" s="1"/>
  <c r="J99" i="20"/>
  <c r="I341" i="7" s="1"/>
  <c r="J108" i="20"/>
  <c r="I343" i="7" s="1"/>
  <c r="I18" i="14"/>
  <c r="I380" i="7"/>
  <c r="H38" i="41"/>
  <c r="G38" i="41"/>
  <c r="F38" i="41"/>
  <c r="E38" i="41"/>
  <c r="E37" i="41"/>
  <c r="D38" i="41"/>
  <c r="D37" i="41"/>
  <c r="O38" i="41"/>
  <c r="N38" i="41"/>
  <c r="M38" i="41"/>
  <c r="L38" i="41"/>
  <c r="K38" i="41"/>
  <c r="J38" i="41"/>
  <c r="I37" i="41"/>
  <c r="H37" i="41"/>
  <c r="G37" i="41"/>
  <c r="F37" i="41"/>
  <c r="N37" i="41"/>
  <c r="O37" i="41"/>
  <c r="M37" i="41"/>
  <c r="J37" i="41"/>
  <c r="L37" i="41"/>
  <c r="K37" i="41"/>
  <c r="O30" i="31"/>
  <c r="D11" i="31"/>
  <c r="E11" i="31"/>
  <c r="F11" i="31" s="1"/>
  <c r="G11" i="31" s="1"/>
  <c r="H11" i="31" s="1"/>
  <c r="I11" i="31" s="1"/>
  <c r="J11" i="31" s="1"/>
  <c r="K11" i="31" s="1"/>
  <c r="L11" i="31" s="1"/>
  <c r="M11" i="31" s="1"/>
  <c r="N11" i="31" s="1"/>
  <c r="B50" i="31"/>
  <c r="B49" i="31"/>
  <c r="O23" i="31"/>
  <c r="E369" i="2"/>
  <c r="B31" i="31"/>
  <c r="B30" i="31"/>
  <c r="E483" i="2"/>
  <c r="E454" i="2"/>
  <c r="B26" i="31" s="1"/>
  <c r="B27" i="31"/>
  <c r="E414" i="2"/>
  <c r="E408" i="2"/>
  <c r="B25" i="31" s="1"/>
  <c r="E395" i="2"/>
  <c r="B24" i="31" s="1"/>
  <c r="E388" i="2"/>
  <c r="E368" i="2"/>
  <c r="O43" i="31"/>
  <c r="O41" i="31"/>
  <c r="O40" i="31"/>
  <c r="O36" i="31"/>
  <c r="O34" i="31"/>
  <c r="O29" i="31"/>
  <c r="O27" i="31"/>
  <c r="O25" i="31"/>
  <c r="D12" i="31"/>
  <c r="E12" i="31"/>
  <c r="F12" i="31" s="1"/>
  <c r="G12" i="31" s="1"/>
  <c r="H12" i="31" s="1"/>
  <c r="I12" i="31" s="1"/>
  <c r="J12" i="31" s="1"/>
  <c r="K12" i="31" s="1"/>
  <c r="L12" i="31" s="1"/>
  <c r="M12" i="31" s="1"/>
  <c r="N12" i="31" s="1"/>
  <c r="O12" i="31" s="1"/>
  <c r="O17" i="31"/>
  <c r="O22" i="31"/>
  <c r="O31" i="31"/>
  <c r="O32" i="31"/>
  <c r="D10" i="7"/>
  <c r="P386" i="7"/>
  <c r="L311" i="7"/>
  <c r="L315" i="7"/>
  <c r="L323" i="7"/>
  <c r="L326" i="7"/>
  <c r="M301" i="7"/>
  <c r="M311" i="7"/>
  <c r="M315" i="7"/>
  <c r="M327" i="7"/>
  <c r="D327" i="7"/>
  <c r="E327" i="7"/>
  <c r="G327" i="7"/>
  <c r="I327" i="7"/>
  <c r="F326" i="7"/>
  <c r="G326" i="7"/>
  <c r="I326" i="7"/>
  <c r="E325" i="7"/>
  <c r="F325" i="7"/>
  <c r="G325" i="7"/>
  <c r="H325" i="7"/>
  <c r="J325" i="7"/>
  <c r="D324" i="7"/>
  <c r="F324" i="7"/>
  <c r="H324" i="7"/>
  <c r="I324" i="7"/>
  <c r="K324" i="7"/>
  <c r="N324" i="7"/>
  <c r="D323" i="7"/>
  <c r="G323" i="7"/>
  <c r="J323" i="7"/>
  <c r="K323" i="7"/>
  <c r="F321" i="7"/>
  <c r="I321" i="7"/>
  <c r="E320" i="7"/>
  <c r="F320" i="7"/>
  <c r="G320" i="7"/>
  <c r="H320" i="7"/>
  <c r="J320" i="7"/>
  <c r="O320" i="7"/>
  <c r="D319" i="7"/>
  <c r="F319" i="7"/>
  <c r="H319" i="7"/>
  <c r="D318" i="7"/>
  <c r="G318" i="7"/>
  <c r="H318" i="7"/>
  <c r="F317" i="7"/>
  <c r="I317" i="7"/>
  <c r="K317" i="7"/>
  <c r="E316" i="7"/>
  <c r="F316" i="7"/>
  <c r="G316" i="7"/>
  <c r="J316" i="7"/>
  <c r="G315" i="7"/>
  <c r="D314" i="7"/>
  <c r="E314" i="7"/>
  <c r="F314" i="7"/>
  <c r="G314" i="7"/>
  <c r="D311" i="7"/>
  <c r="E311" i="7"/>
  <c r="F311" i="7"/>
  <c r="G311" i="7"/>
  <c r="H311" i="7"/>
  <c r="I311" i="7"/>
  <c r="J311" i="7"/>
  <c r="K311" i="7"/>
  <c r="N311" i="7"/>
  <c r="O311" i="7"/>
  <c r="F310" i="7"/>
  <c r="I310" i="7"/>
  <c r="F309" i="7"/>
  <c r="I309" i="7"/>
  <c r="D308" i="7"/>
  <c r="E308" i="7"/>
  <c r="F308" i="7"/>
  <c r="G308" i="7"/>
  <c r="J308" i="7"/>
  <c r="E307" i="7"/>
  <c r="F307" i="7"/>
  <c r="J307" i="7"/>
  <c r="J302" i="7"/>
  <c r="F301" i="7"/>
  <c r="J301" i="7"/>
  <c r="K301" i="7"/>
  <c r="I297" i="7"/>
  <c r="J296" i="7"/>
  <c r="F290" i="7"/>
  <c r="F288" i="7"/>
  <c r="G286" i="7"/>
  <c r="I285" i="7"/>
  <c r="I281" i="7"/>
  <c r="F278" i="7"/>
  <c r="F276" i="7"/>
  <c r="I273" i="7"/>
  <c r="H270" i="7"/>
  <c r="I270" i="7"/>
  <c r="F268" i="7"/>
  <c r="F266" i="7"/>
  <c r="F264" i="7"/>
  <c r="E256" i="7"/>
  <c r="K255" i="7"/>
  <c r="F254" i="7"/>
  <c r="D252" i="7"/>
  <c r="F250" i="7"/>
  <c r="F249" i="7"/>
  <c r="J249" i="7"/>
  <c r="I248" i="7"/>
  <c r="F243" i="7"/>
  <c r="F241" i="7"/>
  <c r="J241" i="7"/>
  <c r="E239" i="7"/>
  <c r="F239" i="7"/>
  <c r="D238" i="7"/>
  <c r="I237" i="7"/>
  <c r="J237" i="7"/>
  <c r="P210" i="7"/>
  <c r="D378" i="7"/>
  <c r="E378" i="7"/>
  <c r="F378" i="7"/>
  <c r="G378" i="7"/>
  <c r="H378" i="7"/>
  <c r="I378" i="7"/>
  <c r="J378" i="7"/>
  <c r="K378" i="7"/>
  <c r="L378" i="7"/>
  <c r="M378" i="7"/>
  <c r="N378" i="7"/>
  <c r="O378" i="7"/>
  <c r="C378" i="7"/>
  <c r="P379" i="7"/>
  <c r="C379" i="7"/>
  <c r="E10" i="7"/>
  <c r="F10" i="7"/>
  <c r="G10" i="7" s="1"/>
  <c r="H10" i="7" s="1"/>
  <c r="I10" i="7" s="1"/>
  <c r="J10" i="7" s="1"/>
  <c r="K10" i="7" s="1"/>
  <c r="L10" i="7" s="1"/>
  <c r="M10" i="7" s="1"/>
  <c r="N10" i="7" s="1"/>
  <c r="O10" i="7" s="1"/>
  <c r="C256" i="7"/>
  <c r="P227" i="7"/>
  <c r="P124" i="7"/>
  <c r="C120" i="7"/>
  <c r="C358" i="7"/>
  <c r="C357" i="7"/>
  <c r="C356" i="7"/>
  <c r="C355" i="7"/>
  <c r="C354" i="7"/>
  <c r="C353" i="7"/>
  <c r="C352" i="7"/>
  <c r="C351" i="7"/>
  <c r="C350" i="7"/>
  <c r="C349" i="7"/>
  <c r="C348" i="7"/>
  <c r="P347" i="7"/>
  <c r="C372" i="7"/>
  <c r="C371" i="7"/>
  <c r="C370" i="7"/>
  <c r="C369" i="7"/>
  <c r="C368" i="7"/>
  <c r="C367" i="7"/>
  <c r="C366" i="7"/>
  <c r="C365" i="7"/>
  <c r="C364" i="7"/>
  <c r="C363" i="7"/>
  <c r="C362" i="7"/>
  <c r="P361" i="7"/>
  <c r="C344" i="7"/>
  <c r="C343" i="7"/>
  <c r="C342" i="7"/>
  <c r="C341" i="7"/>
  <c r="C340" i="7"/>
  <c r="C339" i="7"/>
  <c r="C338" i="7"/>
  <c r="C337" i="7"/>
  <c r="C336" i="7"/>
  <c r="C335" i="7"/>
  <c r="C334" i="7"/>
  <c r="P333" i="7"/>
  <c r="C189" i="7"/>
  <c r="C156" i="7"/>
  <c r="C155" i="7"/>
  <c r="C133" i="7"/>
  <c r="C145" i="7"/>
  <c r="C249" i="7"/>
  <c r="C248" i="7"/>
  <c r="C247" i="7"/>
  <c r="C246" i="7"/>
  <c r="C153" i="7"/>
  <c r="C152" i="7"/>
  <c r="C144" i="7"/>
  <c r="C143" i="7"/>
  <c r="C142" i="7"/>
  <c r="C141" i="7"/>
  <c r="C381" i="7"/>
  <c r="C377" i="7"/>
  <c r="C376" i="7"/>
  <c r="C384" i="7"/>
  <c r="C383" i="7"/>
  <c r="D381" i="7"/>
  <c r="M381" i="7"/>
  <c r="N381" i="7"/>
  <c r="O381" i="7"/>
  <c r="L381" i="7"/>
  <c r="K381" i="7"/>
  <c r="J381" i="7"/>
  <c r="I381" i="7"/>
  <c r="H381" i="7"/>
  <c r="G381" i="7"/>
  <c r="F381" i="7"/>
  <c r="E381" i="7"/>
  <c r="M377" i="7"/>
  <c r="N377" i="7"/>
  <c r="O377" i="7"/>
  <c r="L377" i="7"/>
  <c r="K377" i="7"/>
  <c r="J377" i="7"/>
  <c r="I377" i="7"/>
  <c r="H377" i="7"/>
  <c r="G377" i="7"/>
  <c r="F377" i="7"/>
  <c r="E377" i="7"/>
  <c r="P377" i="7"/>
  <c r="D377" i="7"/>
  <c r="P15" i="7"/>
  <c r="P8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2" i="7"/>
  <c r="P230" i="7"/>
  <c r="C231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134" i="7"/>
  <c r="C135" i="7"/>
  <c r="C136" i="7"/>
  <c r="C137" i="7"/>
  <c r="C138" i="7"/>
  <c r="C139" i="7"/>
  <c r="C140" i="7"/>
  <c r="C146" i="7"/>
  <c r="C147" i="7"/>
  <c r="C148" i="7"/>
  <c r="C149" i="7"/>
  <c r="C150" i="7"/>
  <c r="C151" i="7"/>
  <c r="C154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94" i="7"/>
  <c r="C82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D376" i="7"/>
  <c r="E376" i="7"/>
  <c r="F376" i="7"/>
  <c r="G376" i="7"/>
  <c r="H376" i="7"/>
  <c r="I376" i="7"/>
  <c r="J376" i="7"/>
  <c r="K376" i="7"/>
  <c r="L376" i="7"/>
  <c r="M376" i="7"/>
  <c r="N376" i="7"/>
  <c r="O376" i="7"/>
  <c r="P13" i="7"/>
  <c r="C257" i="7"/>
  <c r="C255" i="7"/>
  <c r="C254" i="7"/>
  <c r="C253" i="7"/>
  <c r="C252" i="7"/>
  <c r="C251" i="7"/>
  <c r="C250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132" i="7"/>
  <c r="C131" i="7"/>
  <c r="C130" i="7"/>
  <c r="C129" i="7"/>
  <c r="C128" i="7"/>
  <c r="C127" i="7"/>
  <c r="C126" i="7"/>
  <c r="C125" i="7"/>
  <c r="C12" i="7"/>
  <c r="C122" i="7"/>
  <c r="C14" i="7"/>
  <c r="C11" i="7"/>
  <c r="D11" i="7"/>
  <c r="E11" i="7" s="1"/>
  <c r="F11" i="7"/>
  <c r="G11" i="7" s="1"/>
  <c r="H11" i="7" s="1"/>
  <c r="I11" i="7" s="1"/>
  <c r="J11" i="7" s="1"/>
  <c r="K11" i="7" s="1"/>
  <c r="L11" i="7" s="1"/>
  <c r="M11" i="7" s="1"/>
  <c r="N11" i="7" s="1"/>
  <c r="O11" i="7" s="1"/>
  <c r="P11" i="7" s="1"/>
  <c r="P375" i="7"/>
  <c r="F232" i="7"/>
  <c r="D37" i="15"/>
  <c r="E37" i="15"/>
  <c r="P19" i="15"/>
  <c r="P20" i="15"/>
  <c r="P22" i="15"/>
  <c r="P23" i="15"/>
  <c r="P37" i="15"/>
  <c r="B38" i="15"/>
  <c r="P38" i="15"/>
  <c r="B39" i="15"/>
  <c r="B40" i="15"/>
  <c r="B41" i="15"/>
  <c r="B46" i="15"/>
  <c r="B47" i="15"/>
  <c r="B48" i="15"/>
  <c r="B49" i="15"/>
  <c r="B54" i="15"/>
  <c r="B55" i="15"/>
  <c r="B56" i="15"/>
  <c r="B57" i="15"/>
  <c r="B83" i="15"/>
  <c r="B82" i="15"/>
  <c r="B81" i="15"/>
  <c r="B80" i="15"/>
  <c r="B75" i="15"/>
  <c r="B74" i="15"/>
  <c r="B73" i="15"/>
  <c r="B72" i="15"/>
  <c r="B66" i="15"/>
  <c r="B65" i="15"/>
  <c r="B64" i="15"/>
  <c r="B63" i="15"/>
  <c r="P90" i="15"/>
  <c r="P91" i="15"/>
  <c r="P94" i="15"/>
  <c r="P95" i="15" s="1"/>
  <c r="D93" i="15"/>
  <c r="E93" i="15"/>
  <c r="F93" i="15"/>
  <c r="G93" i="15"/>
  <c r="H93" i="15"/>
  <c r="I93" i="15"/>
  <c r="J93" i="15"/>
  <c r="K93" i="15"/>
  <c r="L93" i="15"/>
  <c r="M93" i="15"/>
  <c r="N93" i="15"/>
  <c r="O93" i="15"/>
  <c r="C93" i="15"/>
  <c r="P92" i="15"/>
  <c r="P79" i="15"/>
  <c r="P80" i="15"/>
  <c r="P83" i="15"/>
  <c r="P71" i="15"/>
  <c r="P72" i="15"/>
  <c r="P75" i="15"/>
  <c r="P62" i="15"/>
  <c r="P63" i="15"/>
  <c r="P67" i="15"/>
  <c r="P66" i="15"/>
  <c r="B13" i="15"/>
  <c r="C13" i="15" s="1"/>
  <c r="D13" i="15"/>
  <c r="E13" i="15" s="1"/>
  <c r="F13" i="15"/>
  <c r="G13" i="15" s="1"/>
  <c r="H13" i="15" s="1"/>
  <c r="I13" i="15" s="1"/>
  <c r="J13" i="15" s="1"/>
  <c r="K13" i="15" s="1"/>
  <c r="L13" i="15" s="1"/>
  <c r="M13" i="15" s="1"/>
  <c r="N13" i="15" s="1"/>
  <c r="O13" i="15" s="1"/>
  <c r="P13" i="15" s="1"/>
  <c r="C22" i="29"/>
  <c r="D20" i="29" s="1"/>
  <c r="M22" i="29"/>
  <c r="K22" i="29"/>
  <c r="H22" i="29"/>
  <c r="G22" i="29"/>
  <c r="F22" i="29"/>
  <c r="G20" i="29" s="1"/>
  <c r="G21" i="29"/>
  <c r="F21" i="29"/>
  <c r="E21" i="29"/>
  <c r="D21" i="29"/>
  <c r="P58" i="29"/>
  <c r="P61" i="29" s="1"/>
  <c r="P59" i="29"/>
  <c r="O61" i="29"/>
  <c r="N61" i="29"/>
  <c r="M61" i="29"/>
  <c r="L61" i="29"/>
  <c r="K61" i="29"/>
  <c r="J61" i="29"/>
  <c r="I61" i="29"/>
  <c r="H61" i="29"/>
  <c r="G61" i="29"/>
  <c r="F61" i="29"/>
  <c r="E61" i="29"/>
  <c r="D61" i="29"/>
  <c r="P60" i="29"/>
  <c r="P57" i="29"/>
  <c r="O57" i="29"/>
  <c r="N57" i="29"/>
  <c r="M57" i="29"/>
  <c r="L57" i="29"/>
  <c r="K57" i="29"/>
  <c r="J57" i="29"/>
  <c r="I57" i="29"/>
  <c r="H57" i="29"/>
  <c r="G57" i="29"/>
  <c r="F57" i="29"/>
  <c r="E57" i="29"/>
  <c r="D57" i="29"/>
  <c r="B55" i="29"/>
  <c r="P50" i="29"/>
  <c r="P48" i="29"/>
  <c r="P46" i="29"/>
  <c r="N45" i="29"/>
  <c r="L45" i="29"/>
  <c r="I45" i="29"/>
  <c r="H45" i="29"/>
  <c r="G45" i="29"/>
  <c r="D45" i="29"/>
  <c r="B44" i="29"/>
  <c r="P37" i="29"/>
  <c r="P36" i="29"/>
  <c r="P35" i="29"/>
  <c r="G34" i="29"/>
  <c r="F34" i="29"/>
  <c r="E34" i="29"/>
  <c r="D34" i="29"/>
  <c r="B33" i="29"/>
  <c r="P21" i="29"/>
  <c r="B19" i="29"/>
  <c r="B12" i="29"/>
  <c r="C12" i="29"/>
  <c r="D12" i="29" s="1"/>
  <c r="E12" i="29" s="1"/>
  <c r="F12" i="29" s="1"/>
  <c r="G12" i="29" s="1"/>
  <c r="H12" i="29" s="1"/>
  <c r="I12" i="29" s="1"/>
  <c r="J12" i="29" s="1"/>
  <c r="K12" i="29" s="1"/>
  <c r="L12" i="29" s="1"/>
  <c r="M12" i="29" s="1"/>
  <c r="N12" i="29" s="1"/>
  <c r="O12" i="29" s="1"/>
  <c r="P12" i="29" s="1"/>
  <c r="P54" i="16"/>
  <c r="P51" i="16"/>
  <c r="P50" i="16"/>
  <c r="P49" i="16"/>
  <c r="P48" i="16"/>
  <c r="P47" i="16"/>
  <c r="P46" i="16"/>
  <c r="P45" i="16"/>
  <c r="P44" i="16"/>
  <c r="P43" i="16"/>
  <c r="P42" i="16"/>
  <c r="P41" i="16"/>
  <c r="P40" i="16"/>
  <c r="P39" i="16"/>
  <c r="P38" i="16"/>
  <c r="P37" i="16"/>
  <c r="P36" i="16"/>
  <c r="P35" i="16"/>
  <c r="P34" i="16"/>
  <c r="P33" i="16"/>
  <c r="P32" i="16"/>
  <c r="P31" i="16"/>
  <c r="P30" i="16"/>
  <c r="P29" i="16"/>
  <c r="P28" i="16"/>
  <c r="P27" i="16"/>
  <c r="P25" i="16"/>
  <c r="P24" i="16"/>
  <c r="P23" i="16"/>
  <c r="P22" i="16"/>
  <c r="P21" i="16"/>
  <c r="P20" i="16"/>
  <c r="P19" i="16"/>
  <c r="P18" i="16"/>
  <c r="P17" i="16"/>
  <c r="P16" i="16"/>
  <c r="P15" i="16"/>
  <c r="P14" i="16"/>
  <c r="B12" i="16"/>
  <c r="C12" i="16"/>
  <c r="D12" i="16" s="1"/>
  <c r="E12" i="16" s="1"/>
  <c r="F12" i="16" s="1"/>
  <c r="G12" i="16" s="1"/>
  <c r="H12" i="16" s="1"/>
  <c r="I12" i="16" s="1"/>
  <c r="J12" i="16" s="1"/>
  <c r="K12" i="16" s="1"/>
  <c r="L12" i="16" s="1"/>
  <c r="M12" i="16" s="1"/>
  <c r="N12" i="16" s="1"/>
  <c r="O12" i="16" s="1"/>
  <c r="P12" i="16" s="1"/>
  <c r="E13" i="20"/>
  <c r="F13" i="20" s="1"/>
  <c r="G13" i="20" s="1"/>
  <c r="H13" i="20" s="1"/>
  <c r="I13" i="20" s="1"/>
  <c r="J13" i="20" s="1"/>
  <c r="K13" i="20" s="1"/>
  <c r="L13" i="20" s="1"/>
  <c r="M13" i="20" s="1"/>
  <c r="N13" i="20" s="1"/>
  <c r="O13" i="20" s="1"/>
  <c r="P13" i="20" s="1"/>
  <c r="D80" i="20"/>
  <c r="D34" i="20"/>
  <c r="P122" i="20"/>
  <c r="N122" i="20"/>
  <c r="L122" i="20"/>
  <c r="K122" i="20"/>
  <c r="K116" i="51"/>
  <c r="J122" i="20"/>
  <c r="H122" i="20"/>
  <c r="F122" i="20"/>
  <c r="D103" i="20"/>
  <c r="D35" i="20"/>
  <c r="D37" i="20"/>
  <c r="D42" i="20"/>
  <c r="D81" i="20"/>
  <c r="D87" i="20"/>
  <c r="D99" i="20"/>
  <c r="D108" i="20"/>
  <c r="D113" i="20"/>
  <c r="D40" i="20"/>
  <c r="D39" i="20"/>
  <c r="D38" i="20"/>
  <c r="D36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A100" i="20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D121" i="20"/>
  <c r="C121" i="20"/>
  <c r="D120" i="20"/>
  <c r="C120" i="20"/>
  <c r="D119" i="20"/>
  <c r="C119" i="20"/>
  <c r="D118" i="20"/>
  <c r="C118" i="20"/>
  <c r="D117" i="20"/>
  <c r="C117" i="20"/>
  <c r="D116" i="20"/>
  <c r="C116" i="20"/>
  <c r="D115" i="20"/>
  <c r="C115" i="20"/>
  <c r="D114" i="20"/>
  <c r="C114" i="20"/>
  <c r="C113" i="20"/>
  <c r="D112" i="20"/>
  <c r="C112" i="20"/>
  <c r="D111" i="20"/>
  <c r="C111" i="20"/>
  <c r="D110" i="20"/>
  <c r="C110" i="20"/>
  <c r="D109" i="20"/>
  <c r="C109" i="20"/>
  <c r="C108" i="20"/>
  <c r="D107" i="20"/>
  <c r="C107" i="20"/>
  <c r="D106" i="20"/>
  <c r="C106" i="20"/>
  <c r="D105" i="20"/>
  <c r="C105" i="20"/>
  <c r="D104" i="20"/>
  <c r="C104" i="20"/>
  <c r="C103" i="20"/>
  <c r="D102" i="20"/>
  <c r="C102" i="20"/>
  <c r="D101" i="20"/>
  <c r="C101" i="20"/>
  <c r="D100" i="20"/>
  <c r="C100" i="20"/>
  <c r="C99" i="20"/>
  <c r="D98" i="20"/>
  <c r="C98" i="20"/>
  <c r="D95" i="20"/>
  <c r="C95" i="20"/>
  <c r="D94" i="20"/>
  <c r="C94" i="20"/>
  <c r="D93" i="20"/>
  <c r="C93" i="20"/>
  <c r="D92" i="20"/>
  <c r="C92" i="20"/>
  <c r="D91" i="20"/>
  <c r="C91" i="20"/>
  <c r="D90" i="20"/>
  <c r="C90" i="20"/>
  <c r="D89" i="20"/>
  <c r="C89" i="20"/>
  <c r="D88" i="20"/>
  <c r="C87" i="20"/>
  <c r="D86" i="20"/>
  <c r="C86" i="20"/>
  <c r="D85" i="20"/>
  <c r="C85" i="20"/>
  <c r="D84" i="20"/>
  <c r="C84" i="20"/>
  <c r="D83" i="20"/>
  <c r="C83" i="20"/>
  <c r="D82" i="20"/>
  <c r="C82" i="20"/>
  <c r="C81" i="20"/>
  <c r="D78" i="20"/>
  <c r="C78" i="20"/>
  <c r="D77" i="20"/>
  <c r="C77" i="20"/>
  <c r="D76" i="20"/>
  <c r="C76" i="20"/>
  <c r="D75" i="20"/>
  <c r="C75" i="20"/>
  <c r="D74" i="20"/>
  <c r="C74" i="20"/>
  <c r="D73" i="20"/>
  <c r="C73" i="20"/>
  <c r="D72" i="20"/>
  <c r="C72" i="20"/>
  <c r="D71" i="20"/>
  <c r="C71" i="20"/>
  <c r="D70" i="20"/>
  <c r="C70" i="20"/>
  <c r="D69" i="20"/>
  <c r="C69" i="20"/>
  <c r="D68" i="20"/>
  <c r="C68" i="20"/>
  <c r="D67" i="20"/>
  <c r="C67" i="20"/>
  <c r="D66" i="20"/>
  <c r="C66" i="20"/>
  <c r="D65" i="20"/>
  <c r="C65" i="20"/>
  <c r="D64" i="20"/>
  <c r="C64" i="20"/>
  <c r="D63" i="20"/>
  <c r="C63" i="20"/>
  <c r="D62" i="20"/>
  <c r="C62" i="20"/>
  <c r="D61" i="20"/>
  <c r="C61" i="20"/>
  <c r="D60" i="20"/>
  <c r="C60" i="20"/>
  <c r="D59" i="20"/>
  <c r="C59" i="20"/>
  <c r="D58" i="20"/>
  <c r="C58" i="20"/>
  <c r="D57" i="20"/>
  <c r="C57" i="20"/>
  <c r="D56" i="20"/>
  <c r="C56" i="20"/>
  <c r="D55" i="20"/>
  <c r="C55" i="20"/>
  <c r="D54" i="20"/>
  <c r="C54" i="20"/>
  <c r="D53" i="20"/>
  <c r="C53" i="20"/>
  <c r="D52" i="20"/>
  <c r="C52" i="20"/>
  <c r="D51" i="20"/>
  <c r="C51" i="20"/>
  <c r="D50" i="20"/>
  <c r="C50" i="20"/>
  <c r="D49" i="20"/>
  <c r="C49" i="20"/>
  <c r="D48" i="20"/>
  <c r="C48" i="20"/>
  <c r="C47" i="20"/>
  <c r="D46" i="20"/>
  <c r="C46" i="20"/>
  <c r="D45" i="20"/>
  <c r="C45" i="20"/>
  <c r="D44" i="20"/>
  <c r="C44" i="20"/>
  <c r="D43" i="20"/>
  <c r="C43" i="20"/>
  <c r="C42" i="20"/>
  <c r="D41" i="20"/>
  <c r="C41" i="20"/>
  <c r="C40" i="20"/>
  <c r="C39" i="20"/>
  <c r="C38" i="20"/>
  <c r="C37" i="20"/>
  <c r="C36" i="20"/>
  <c r="C35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E14" i="20"/>
  <c r="F14" i="20" s="1"/>
  <c r="G14" i="20"/>
  <c r="H14" i="20" s="1"/>
  <c r="I14" i="20" s="1"/>
  <c r="J14" i="20" s="1"/>
  <c r="K14" i="20" s="1"/>
  <c r="L14" i="20" s="1"/>
  <c r="M14" i="20" s="1"/>
  <c r="N14" i="20" s="1"/>
  <c r="O14" i="20" s="1"/>
  <c r="P14" i="20" s="1"/>
  <c r="D14" i="20" s="1"/>
  <c r="B69" i="30"/>
  <c r="D70" i="30"/>
  <c r="E70" i="30"/>
  <c r="F70" i="30"/>
  <c r="G70" i="30"/>
  <c r="H70" i="30"/>
  <c r="I70" i="30"/>
  <c r="J70" i="30"/>
  <c r="K70" i="30"/>
  <c r="L70" i="30"/>
  <c r="M70" i="30"/>
  <c r="N70" i="30"/>
  <c r="O70" i="30"/>
  <c r="P70" i="30"/>
  <c r="P71" i="30"/>
  <c r="P72" i="30"/>
  <c r="D74" i="30"/>
  <c r="E74" i="30"/>
  <c r="F74" i="30"/>
  <c r="G74" i="30"/>
  <c r="H74" i="30"/>
  <c r="I74" i="30"/>
  <c r="J74" i="30"/>
  <c r="K74" i="30"/>
  <c r="L74" i="30"/>
  <c r="M74" i="30"/>
  <c r="N74" i="30"/>
  <c r="P64" i="30"/>
  <c r="B206" i="30"/>
  <c r="P246" i="30"/>
  <c r="P244" i="30"/>
  <c r="D243" i="30"/>
  <c r="B242" i="30"/>
  <c r="B200" i="30"/>
  <c r="P238" i="30"/>
  <c r="P236" i="30"/>
  <c r="D235" i="30"/>
  <c r="B234" i="30"/>
  <c r="D36" i="30"/>
  <c r="D26" i="30"/>
  <c r="D16" i="30"/>
  <c r="B212" i="30"/>
  <c r="B209" i="30"/>
  <c r="D227" i="30"/>
  <c r="P228" i="30"/>
  <c r="B226" i="30"/>
  <c r="B25" i="30"/>
  <c r="P27" i="30"/>
  <c r="P29" i="30"/>
  <c r="P31" i="30"/>
  <c r="B15" i="30"/>
  <c r="P21" i="30"/>
  <c r="P17" i="30"/>
  <c r="B35" i="30"/>
  <c r="B203" i="30"/>
  <c r="B59" i="30"/>
  <c r="B45" i="30"/>
  <c r="P41" i="30"/>
  <c r="P39" i="30"/>
  <c r="P37" i="30"/>
  <c r="P61" i="30"/>
  <c r="D60" i="30"/>
  <c r="P47" i="30"/>
  <c r="P55" i="30" s="1"/>
  <c r="D46" i="30"/>
  <c r="B13" i="30"/>
  <c r="C13" i="30"/>
  <c r="D13" i="30" s="1"/>
  <c r="E13" i="30" s="1"/>
  <c r="F13" i="30" s="1"/>
  <c r="G13" i="30" s="1"/>
  <c r="H13" i="30" s="1"/>
  <c r="I13" i="30" s="1"/>
  <c r="J13" i="30" s="1"/>
  <c r="K13" i="30" s="1"/>
  <c r="L13" i="30" s="1"/>
  <c r="M13" i="30" s="1"/>
  <c r="N13" i="30" s="1"/>
  <c r="O13" i="30" s="1"/>
  <c r="P13" i="30" s="1"/>
  <c r="P229" i="30"/>
  <c r="E227" i="30"/>
  <c r="F227" i="30"/>
  <c r="G227" i="30"/>
  <c r="H227" i="30"/>
  <c r="I227" i="30"/>
  <c r="P232" i="30"/>
  <c r="K227" i="30"/>
  <c r="L227" i="30"/>
  <c r="M227" i="30"/>
  <c r="N227" i="30"/>
  <c r="O227" i="30"/>
  <c r="P230" i="30"/>
  <c r="E243" i="30"/>
  <c r="P237" i="30"/>
  <c r="E235" i="30"/>
  <c r="I66" i="30"/>
  <c r="H66" i="30"/>
  <c r="G66" i="30"/>
  <c r="J60" i="30"/>
  <c r="I60" i="30"/>
  <c r="H60" i="30"/>
  <c r="G60" i="30"/>
  <c r="F66" i="30"/>
  <c r="E66" i="30"/>
  <c r="D66" i="30"/>
  <c r="P63" i="30"/>
  <c r="F60" i="30"/>
  <c r="E60" i="30"/>
  <c r="D56" i="30"/>
  <c r="E46" i="30"/>
  <c r="F46" i="30"/>
  <c r="G46" i="30"/>
  <c r="H46" i="30"/>
  <c r="I46" i="30"/>
  <c r="J46" i="30"/>
  <c r="E56" i="30"/>
  <c r="F56" i="30"/>
  <c r="G56" i="30"/>
  <c r="H56" i="30"/>
  <c r="I56" i="30"/>
  <c r="P245" i="30"/>
  <c r="O66" i="30"/>
  <c r="N66" i="30"/>
  <c r="M66" i="30"/>
  <c r="L66" i="30"/>
  <c r="K66" i="30"/>
  <c r="J66" i="30"/>
  <c r="O60" i="30"/>
  <c r="N60" i="30"/>
  <c r="M60" i="30"/>
  <c r="L60" i="30"/>
  <c r="K60" i="30"/>
  <c r="P62" i="30"/>
  <c r="P65" i="30"/>
  <c r="K46" i="30"/>
  <c r="L46" i="30"/>
  <c r="M46" i="30"/>
  <c r="N46" i="30"/>
  <c r="O46" i="30"/>
  <c r="J56" i="30"/>
  <c r="K56" i="30"/>
  <c r="L56" i="30"/>
  <c r="M56" i="30"/>
  <c r="N56" i="30"/>
  <c r="O56" i="30"/>
  <c r="P48" i="30"/>
  <c r="B17" i="14"/>
  <c r="B16" i="14"/>
  <c r="P18" i="14"/>
  <c r="B19" i="14"/>
  <c r="B15" i="14"/>
  <c r="B14" i="14"/>
  <c r="P19" i="14"/>
  <c r="P15" i="14"/>
  <c r="P14" i="14"/>
  <c r="B12" i="14"/>
  <c r="C12" i="14"/>
  <c r="D12" i="14"/>
  <c r="E12" i="14"/>
  <c r="F12" i="14" s="1"/>
  <c r="G12" i="14" s="1"/>
  <c r="H12" i="14" s="1"/>
  <c r="I12" i="14" s="1"/>
  <c r="J12" i="14" s="1"/>
  <c r="K12" i="14" s="1"/>
  <c r="L12" i="14" s="1"/>
  <c r="M12" i="14" s="1"/>
  <c r="N12" i="14" s="1"/>
  <c r="O12" i="14" s="1"/>
  <c r="P12" i="14" s="1"/>
  <c r="P13" i="14"/>
  <c r="D29" i="54"/>
  <c r="E10" i="54"/>
  <c r="E29" i="54" s="1"/>
  <c r="L29" i="54"/>
  <c r="M10" i="54" s="1"/>
  <c r="N12" i="54"/>
  <c r="N17" i="54"/>
  <c r="M12" i="54"/>
  <c r="M17" i="54"/>
  <c r="L12" i="54"/>
  <c r="L17" i="54"/>
  <c r="E9" i="13"/>
  <c r="F9" i="13" s="1"/>
  <c r="G9" i="13" s="1"/>
  <c r="H9" i="13" s="1"/>
  <c r="I9" i="13" s="1"/>
  <c r="J9" i="13" s="1"/>
  <c r="K9" i="13" s="1"/>
  <c r="L9" i="13" s="1"/>
  <c r="M9" i="13" s="1"/>
  <c r="N9" i="13" s="1"/>
  <c r="O9" i="13" s="1"/>
  <c r="P9" i="13" s="1"/>
  <c r="D30" i="13"/>
  <c r="D75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11" i="13"/>
  <c r="D31" i="13"/>
  <c r="D33" i="13"/>
  <c r="D38" i="13"/>
  <c r="D76" i="13"/>
  <c r="D82" i="13"/>
  <c r="D94" i="13"/>
  <c r="D113" i="13"/>
  <c r="D114" i="13"/>
  <c r="D115" i="13"/>
  <c r="A95" i="13"/>
  <c r="A96" i="13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C113" i="13"/>
  <c r="C114" i="13"/>
  <c r="C115" i="13"/>
  <c r="C116" i="13"/>
  <c r="D110" i="13"/>
  <c r="D111" i="13"/>
  <c r="D112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D109" i="13"/>
  <c r="D107" i="13"/>
  <c r="D105" i="13"/>
  <c r="D104" i="13"/>
  <c r="D102" i="13"/>
  <c r="D100" i="13"/>
  <c r="D99" i="13"/>
  <c r="D97" i="13"/>
  <c r="D96" i="13"/>
  <c r="D95" i="13"/>
  <c r="D93" i="13"/>
  <c r="D90" i="13"/>
  <c r="D89" i="13"/>
  <c r="D88" i="13"/>
  <c r="D87" i="13"/>
  <c r="D86" i="13"/>
  <c r="D85" i="13"/>
  <c r="D84" i="13"/>
  <c r="D83" i="13"/>
  <c r="D81" i="13"/>
  <c r="D80" i="13"/>
  <c r="D79" i="13"/>
  <c r="D78" i="13"/>
  <c r="D77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2" i="13"/>
  <c r="D41" i="13"/>
  <c r="D40" i="13"/>
  <c r="D39" i="13"/>
  <c r="D37" i="13"/>
  <c r="D36" i="13"/>
  <c r="D35" i="13"/>
  <c r="D34" i="13"/>
  <c r="D32" i="13"/>
  <c r="C10" i="13"/>
  <c r="E10" i="13" s="1"/>
  <c r="F10" i="13" s="1"/>
  <c r="G10" i="13" s="1"/>
  <c r="H10" i="13" s="1"/>
  <c r="I10" i="13" s="1"/>
  <c r="J10" i="13" s="1"/>
  <c r="K10" i="13" s="1"/>
  <c r="L10" i="13" s="1"/>
  <c r="M10" i="13" s="1"/>
  <c r="N10" i="13" s="1"/>
  <c r="O10" i="13" s="1"/>
  <c r="P10" i="13" s="1"/>
  <c r="D10" i="13" s="1"/>
  <c r="D103" i="13"/>
  <c r="D108" i="13"/>
  <c r="D98" i="13"/>
  <c r="D116" i="13"/>
  <c r="D106" i="13"/>
  <c r="D101" i="13"/>
  <c r="E13" i="23"/>
  <c r="F13" i="23" s="1"/>
  <c r="G13" i="23" s="1"/>
  <c r="H13" i="23" s="1"/>
  <c r="I13" i="23" s="1"/>
  <c r="J13" i="23" s="1"/>
  <c r="K13" i="23" s="1"/>
  <c r="L13" i="23" s="1"/>
  <c r="M13" i="23" s="1"/>
  <c r="N13" i="23" s="1"/>
  <c r="O13" i="23" s="1"/>
  <c r="P13" i="23" s="1"/>
  <c r="A16" i="23"/>
  <c r="A17" i="23"/>
  <c r="A18" i="23" s="1"/>
  <c r="A19" i="23"/>
  <c r="A20" i="23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0" i="23" s="1"/>
  <c r="A71" i="23" s="1"/>
  <c r="A72" i="23" s="1"/>
  <c r="A73" i="23" s="1"/>
  <c r="A74" i="23" s="1"/>
  <c r="A75" i="23" s="1"/>
  <c r="A76" i="23" s="1"/>
  <c r="A77" i="23" s="1"/>
  <c r="A78" i="23" s="1"/>
  <c r="A79" i="23" s="1"/>
  <c r="A80" i="23" s="1"/>
  <c r="A81" i="23" s="1"/>
  <c r="A82" i="23" s="1"/>
  <c r="A83" i="23" s="1"/>
  <c r="A84" i="23" s="1"/>
  <c r="A85" i="23" s="1"/>
  <c r="A86" i="23" s="1"/>
  <c r="A87" i="23" s="1"/>
  <c r="A88" i="23" s="1"/>
  <c r="A89" i="23" s="1"/>
  <c r="A90" i="23" s="1"/>
  <c r="A91" i="23" s="1"/>
  <c r="A92" i="23" s="1"/>
  <c r="A93" i="23" s="1"/>
  <c r="A94" i="23" s="1"/>
  <c r="A95" i="23" s="1"/>
  <c r="A96" i="23" s="1"/>
  <c r="A97" i="23" s="1"/>
  <c r="A98" i="23" s="1"/>
  <c r="A99" i="23" s="1"/>
  <c r="A100" i="23" s="1"/>
  <c r="A101" i="23" s="1"/>
  <c r="A102" i="23" s="1"/>
  <c r="A103" i="23" s="1"/>
  <c r="A104" i="23" s="1"/>
  <c r="A105" i="23" s="1"/>
  <c r="Q22" i="23"/>
  <c r="C22" i="23"/>
  <c r="Q34" i="23"/>
  <c r="C34" i="23"/>
  <c r="Q45" i="23"/>
  <c r="C45" i="23"/>
  <c r="Q44" i="23"/>
  <c r="C44" i="23"/>
  <c r="Q78" i="23"/>
  <c r="C78" i="23"/>
  <c r="Q42" i="23"/>
  <c r="C42" i="23"/>
  <c r="Q33" i="23"/>
  <c r="C33" i="23"/>
  <c r="Q32" i="23"/>
  <c r="C32" i="23"/>
  <c r="Q31" i="23"/>
  <c r="C31" i="23"/>
  <c r="Q16" i="23"/>
  <c r="Q17" i="23"/>
  <c r="Q18" i="23"/>
  <c r="Q19" i="23"/>
  <c r="Q20" i="23"/>
  <c r="Q21" i="23"/>
  <c r="Q23" i="23"/>
  <c r="Q24" i="23"/>
  <c r="Q25" i="23"/>
  <c r="Q26" i="23"/>
  <c r="Q27" i="23"/>
  <c r="Q28" i="23"/>
  <c r="Q29" i="23"/>
  <c r="Q30" i="23"/>
  <c r="Q35" i="23"/>
  <c r="Q36" i="23"/>
  <c r="Q37" i="23"/>
  <c r="Q38" i="23"/>
  <c r="Q39" i="23"/>
  <c r="Q40" i="23"/>
  <c r="Q41" i="23"/>
  <c r="Q43" i="23"/>
  <c r="Q46" i="23"/>
  <c r="Q47" i="23"/>
  <c r="Q48" i="23"/>
  <c r="Q49" i="23"/>
  <c r="Q50" i="23"/>
  <c r="Q51" i="23"/>
  <c r="Q52" i="23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74" i="23"/>
  <c r="Q75" i="23"/>
  <c r="Q76" i="23"/>
  <c r="Q77" i="23"/>
  <c r="Q79" i="23"/>
  <c r="Q80" i="23"/>
  <c r="Q81" i="23"/>
  <c r="Q82" i="23"/>
  <c r="Q83" i="23"/>
  <c r="Q84" i="23"/>
  <c r="Q85" i="23"/>
  <c r="Q86" i="23"/>
  <c r="Q87" i="23"/>
  <c r="Q88" i="23"/>
  <c r="Q89" i="23"/>
  <c r="Q90" i="23"/>
  <c r="Q91" i="23"/>
  <c r="Q92" i="23"/>
  <c r="Q93" i="23"/>
  <c r="Q94" i="23"/>
  <c r="Q95" i="23"/>
  <c r="Q96" i="23"/>
  <c r="Q97" i="23"/>
  <c r="Q98" i="23"/>
  <c r="Q99" i="23"/>
  <c r="Q100" i="23"/>
  <c r="Q101" i="23"/>
  <c r="Q102" i="23"/>
  <c r="Q103" i="23"/>
  <c r="Q104" i="23"/>
  <c r="Q105" i="23"/>
  <c r="C14" i="23"/>
  <c r="D14" i="23" s="1"/>
  <c r="E14" i="23" s="1"/>
  <c r="F14" i="23" s="1"/>
  <c r="G14" i="23" s="1"/>
  <c r="H14" i="23" s="1"/>
  <c r="I14" i="23" s="1"/>
  <c r="J14" i="23" s="1"/>
  <c r="K14" i="23" s="1"/>
  <c r="L14" i="23" s="1"/>
  <c r="M14" i="23" s="1"/>
  <c r="N14" i="23" s="1"/>
  <c r="O14" i="23" s="1"/>
  <c r="P14" i="23" s="1"/>
  <c r="Q14" i="23" s="1"/>
  <c r="Q15" i="23"/>
  <c r="D105" i="23"/>
  <c r="C105" i="23"/>
  <c r="D104" i="23"/>
  <c r="C104" i="23"/>
  <c r="D103" i="23"/>
  <c r="C103" i="23"/>
  <c r="D102" i="23"/>
  <c r="C102" i="23"/>
  <c r="D101" i="23"/>
  <c r="C101" i="23"/>
  <c r="D100" i="23"/>
  <c r="C100" i="23"/>
  <c r="D99" i="23"/>
  <c r="C99" i="23"/>
  <c r="D98" i="23"/>
  <c r="C98" i="23"/>
  <c r="D97" i="23"/>
  <c r="C97" i="23"/>
  <c r="D96" i="23"/>
  <c r="C96" i="23"/>
  <c r="D95" i="23"/>
  <c r="C95" i="23"/>
  <c r="D94" i="23"/>
  <c r="C94" i="23"/>
  <c r="D93" i="23"/>
  <c r="C93" i="23"/>
  <c r="D92" i="23"/>
  <c r="C92" i="23"/>
  <c r="D91" i="23"/>
  <c r="C91" i="23"/>
  <c r="C90" i="23"/>
  <c r="C89" i="23"/>
  <c r="C88" i="23"/>
  <c r="C87" i="23"/>
  <c r="C86" i="23"/>
  <c r="C85" i="23"/>
  <c r="C84" i="23"/>
  <c r="C83" i="23"/>
  <c r="C82" i="23"/>
  <c r="C81" i="23"/>
  <c r="C80" i="23"/>
  <c r="C79" i="23"/>
  <c r="C77" i="23"/>
  <c r="C76" i="23"/>
  <c r="C75" i="23"/>
  <c r="C74" i="23"/>
  <c r="C73" i="23"/>
  <c r="C72" i="23"/>
  <c r="C71" i="23"/>
  <c r="C70" i="23"/>
  <c r="C69" i="23"/>
  <c r="C68" i="23"/>
  <c r="C67" i="23"/>
  <c r="C66" i="23"/>
  <c r="C65" i="23"/>
  <c r="C64" i="23"/>
  <c r="C63" i="23"/>
  <c r="C62" i="23"/>
  <c r="C61" i="23"/>
  <c r="C60" i="23"/>
  <c r="C59" i="23"/>
  <c r="C58" i="23"/>
  <c r="C57" i="23"/>
  <c r="C56" i="23"/>
  <c r="C55" i="23"/>
  <c r="C54" i="23"/>
  <c r="C53" i="23"/>
  <c r="C52" i="23"/>
  <c r="C51" i="23"/>
  <c r="C50" i="23"/>
  <c r="C49" i="23"/>
  <c r="C48" i="23"/>
  <c r="C47" i="23"/>
  <c r="C46" i="23"/>
  <c r="C43" i="23"/>
  <c r="C41" i="23"/>
  <c r="C40" i="23"/>
  <c r="C39" i="23"/>
  <c r="C38" i="23"/>
  <c r="C37" i="23"/>
  <c r="C36" i="23"/>
  <c r="C35" i="23"/>
  <c r="C30" i="23"/>
  <c r="C29" i="23"/>
  <c r="C28" i="23"/>
  <c r="C27" i="23"/>
  <c r="C26" i="23"/>
  <c r="C25" i="23"/>
  <c r="C24" i="23"/>
  <c r="C23" i="23"/>
  <c r="C21" i="23"/>
  <c r="C20" i="23"/>
  <c r="C19" i="23"/>
  <c r="C18" i="23"/>
  <c r="C17" i="23"/>
  <c r="C16" i="23"/>
  <c r="C15" i="23"/>
  <c r="T10" i="48"/>
  <c r="T11" i="48"/>
  <c r="T12" i="48"/>
  <c r="T13" i="48"/>
  <c r="AI7" i="48"/>
  <c r="AI8" i="48"/>
  <c r="AI10" i="48"/>
  <c r="AI11" i="48"/>
  <c r="AI12" i="48"/>
  <c r="AI13" i="48"/>
  <c r="T8" i="48"/>
  <c r="T7" i="48"/>
  <c r="F153" i="2"/>
  <c r="F23" i="2"/>
  <c r="W34" i="48"/>
  <c r="X34" i="48" s="1"/>
  <c r="Y34" i="48" s="1"/>
  <c r="Z34" i="48" s="1"/>
  <c r="AA34" i="48" s="1"/>
  <c r="AB34" i="48" s="1"/>
  <c r="AC34" i="48" s="1"/>
  <c r="AD34" i="48" s="1"/>
  <c r="AE34" i="48" s="1"/>
  <c r="AF34" i="48" s="1"/>
  <c r="AG34" i="48" s="1"/>
  <c r="AH34" i="48" s="1"/>
  <c r="W6" i="48"/>
  <c r="X6" i="48" s="1"/>
  <c r="Y6" i="48" s="1"/>
  <c r="Z6" i="48" s="1"/>
  <c r="AA6" i="48" s="1"/>
  <c r="AB6" i="48" s="1"/>
  <c r="AC6" i="48" s="1"/>
  <c r="AD6" i="48" s="1"/>
  <c r="AE6" i="48" s="1"/>
  <c r="AF6" i="48" s="1"/>
  <c r="AG6" i="48" s="1"/>
  <c r="AH6" i="48" s="1"/>
  <c r="H34" i="48"/>
  <c r="I34" i="48"/>
  <c r="J34" i="48"/>
  <c r="K34" i="48" s="1"/>
  <c r="L34" i="48" s="1"/>
  <c r="M34" i="48" s="1"/>
  <c r="N34" i="48" s="1"/>
  <c r="O34" i="48" s="1"/>
  <c r="P34" i="48" s="1"/>
  <c r="Q34" i="48" s="1"/>
  <c r="R34" i="48" s="1"/>
  <c r="S34" i="48" s="1"/>
  <c r="AI35" i="48"/>
  <c r="AI36" i="48"/>
  <c r="AI37" i="48"/>
  <c r="AI38" i="48"/>
  <c r="AI39" i="48"/>
  <c r="AI40" i="48"/>
  <c r="AI41" i="48"/>
  <c r="AI42" i="48"/>
  <c r="AI43" i="48"/>
  <c r="H45" i="48"/>
  <c r="I45" i="48"/>
  <c r="J45" i="48"/>
  <c r="K45" i="48"/>
  <c r="L45" i="48"/>
  <c r="M45" i="48"/>
  <c r="N45" i="48"/>
  <c r="O45" i="48"/>
  <c r="P45" i="48"/>
  <c r="Q45" i="48"/>
  <c r="R45" i="48"/>
  <c r="S45" i="48"/>
  <c r="G44" i="48"/>
  <c r="T43" i="48"/>
  <c r="F43" i="48"/>
  <c r="D43" i="48"/>
  <c r="T42" i="48"/>
  <c r="D42" i="48"/>
  <c r="A42" i="48" s="1"/>
  <c r="T41" i="48"/>
  <c r="D41" i="48"/>
  <c r="A41" i="48" s="1"/>
  <c r="T40" i="48"/>
  <c r="D40" i="48"/>
  <c r="A40" i="48" s="1"/>
  <c r="T39" i="48"/>
  <c r="D39" i="48"/>
  <c r="A39" i="48" s="1"/>
  <c r="T38" i="48"/>
  <c r="D38" i="48"/>
  <c r="A38" i="48" s="1"/>
  <c r="T37" i="48"/>
  <c r="D37" i="48"/>
  <c r="A37" i="48" s="1"/>
  <c r="T36" i="48"/>
  <c r="F125" i="2"/>
  <c r="D36" i="48"/>
  <c r="A36" i="48" s="1"/>
  <c r="T35" i="48"/>
  <c r="F123" i="2"/>
  <c r="D35" i="48"/>
  <c r="A35" i="48" s="1"/>
  <c r="T26" i="48"/>
  <c r="G25" i="48"/>
  <c r="AI26" i="48"/>
  <c r="I6" i="48"/>
  <c r="J6" i="48"/>
  <c r="K6" i="48"/>
  <c r="L6" i="48" s="1"/>
  <c r="M6" i="48" s="1"/>
  <c r="N6" i="48" s="1"/>
  <c r="O6" i="48" s="1"/>
  <c r="P6" i="48" s="1"/>
  <c r="Q6" i="48" s="1"/>
  <c r="R6" i="48" s="1"/>
  <c r="S6" i="48" s="1"/>
  <c r="E8" i="51"/>
  <c r="F8" i="51" s="1"/>
  <c r="G8" i="51" s="1"/>
  <c r="H8" i="51" s="1"/>
  <c r="D29" i="51"/>
  <c r="D74" i="51"/>
  <c r="N116" i="51"/>
  <c r="L116" i="51"/>
  <c r="J116" i="51"/>
  <c r="P115" i="51"/>
  <c r="P114" i="51"/>
  <c r="P113" i="51"/>
  <c r="P112" i="51"/>
  <c r="P111" i="51"/>
  <c r="P110" i="51"/>
  <c r="P109" i="51"/>
  <c r="P108" i="51"/>
  <c r="P107" i="51"/>
  <c r="P106" i="51"/>
  <c r="P105" i="51"/>
  <c r="P104" i="51"/>
  <c r="P103" i="51"/>
  <c r="P102" i="51"/>
  <c r="P101" i="51"/>
  <c r="P100" i="51"/>
  <c r="P99" i="51"/>
  <c r="P98" i="51"/>
  <c r="P97" i="51"/>
  <c r="P96" i="51"/>
  <c r="P95" i="51"/>
  <c r="P94" i="51"/>
  <c r="P93" i="51"/>
  <c r="P92" i="51"/>
  <c r="P89" i="51"/>
  <c r="P88" i="51"/>
  <c r="P87" i="51"/>
  <c r="P86" i="51"/>
  <c r="P85" i="51"/>
  <c r="P84" i="51"/>
  <c r="P83" i="51"/>
  <c r="P82" i="51"/>
  <c r="P81" i="51"/>
  <c r="P79" i="51"/>
  <c r="P78" i="51"/>
  <c r="P77" i="51"/>
  <c r="P76" i="51"/>
  <c r="P73" i="51"/>
  <c r="P72" i="51"/>
  <c r="P71" i="51"/>
  <c r="P70" i="51"/>
  <c r="P69" i="51"/>
  <c r="P68" i="51"/>
  <c r="P67" i="51"/>
  <c r="P66" i="51"/>
  <c r="P65" i="51"/>
  <c r="P64" i="51"/>
  <c r="P63" i="51"/>
  <c r="P62" i="51"/>
  <c r="P61" i="51"/>
  <c r="P60" i="51"/>
  <c r="P59" i="51"/>
  <c r="P58" i="51"/>
  <c r="P57" i="51"/>
  <c r="P56" i="51"/>
  <c r="P55" i="51"/>
  <c r="P54" i="51"/>
  <c r="P53" i="51"/>
  <c r="P52" i="51"/>
  <c r="P51" i="51"/>
  <c r="P50" i="51"/>
  <c r="P49" i="51"/>
  <c r="P48" i="51"/>
  <c r="P47" i="51"/>
  <c r="P46" i="51"/>
  <c r="P45" i="51"/>
  <c r="P44" i="51"/>
  <c r="P43" i="51"/>
  <c r="P41" i="51"/>
  <c r="P40" i="51"/>
  <c r="P39" i="51"/>
  <c r="P38" i="51"/>
  <c r="P37" i="51"/>
  <c r="P36" i="51"/>
  <c r="P35" i="51"/>
  <c r="P34" i="51"/>
  <c r="P33" i="51"/>
  <c r="P32" i="51"/>
  <c r="P31" i="51"/>
  <c r="P30" i="51"/>
  <c r="P28" i="51"/>
  <c r="P27" i="51"/>
  <c r="P26" i="51"/>
  <c r="P25" i="51"/>
  <c r="P24" i="51"/>
  <c r="P23" i="51"/>
  <c r="P22" i="51"/>
  <c r="P21" i="51"/>
  <c r="P20" i="51"/>
  <c r="P19" i="51"/>
  <c r="P18" i="51"/>
  <c r="O115" i="51"/>
  <c r="O114" i="51"/>
  <c r="O113" i="51"/>
  <c r="O112" i="51"/>
  <c r="O111" i="51"/>
  <c r="O110" i="51"/>
  <c r="O109" i="51"/>
  <c r="O108" i="51"/>
  <c r="O107" i="51"/>
  <c r="O106" i="51"/>
  <c r="O105" i="51"/>
  <c r="O104" i="51"/>
  <c r="O103" i="51"/>
  <c r="O102" i="51"/>
  <c r="O101" i="51"/>
  <c r="O100" i="51"/>
  <c r="O99" i="51"/>
  <c r="O98" i="51"/>
  <c r="O97" i="51"/>
  <c r="O96" i="51"/>
  <c r="O95" i="51"/>
  <c r="O94" i="51"/>
  <c r="O93" i="51"/>
  <c r="O92" i="51"/>
  <c r="O89" i="51"/>
  <c r="O88" i="51"/>
  <c r="O87" i="51"/>
  <c r="O86" i="51"/>
  <c r="O85" i="51"/>
  <c r="O84" i="51"/>
  <c r="O83" i="51"/>
  <c r="O82" i="51"/>
  <c r="O81" i="51"/>
  <c r="O79" i="51"/>
  <c r="O78" i="51"/>
  <c r="O77" i="51"/>
  <c r="O76" i="51"/>
  <c r="O73" i="51"/>
  <c r="O72" i="51"/>
  <c r="O71" i="51"/>
  <c r="D71" i="51" s="1"/>
  <c r="O70" i="51"/>
  <c r="O69" i="51"/>
  <c r="O68" i="51"/>
  <c r="O67" i="51"/>
  <c r="O66" i="51"/>
  <c r="O65" i="51"/>
  <c r="O64" i="51"/>
  <c r="O63" i="51"/>
  <c r="O62" i="51"/>
  <c r="O61" i="51"/>
  <c r="O60" i="51"/>
  <c r="O59" i="51"/>
  <c r="O58" i="51"/>
  <c r="O57" i="51"/>
  <c r="O56" i="51"/>
  <c r="O55" i="51"/>
  <c r="D55" i="51" s="1"/>
  <c r="O54" i="51"/>
  <c r="O53" i="51"/>
  <c r="O52" i="51"/>
  <c r="O51" i="51"/>
  <c r="O50" i="51"/>
  <c r="O49" i="51"/>
  <c r="O48" i="51"/>
  <c r="O47" i="51"/>
  <c r="O46" i="51"/>
  <c r="O45" i="51"/>
  <c r="O44" i="51"/>
  <c r="O43" i="51"/>
  <c r="O41" i="51"/>
  <c r="O40" i="51"/>
  <c r="O39" i="51"/>
  <c r="O38" i="51"/>
  <c r="O37" i="51"/>
  <c r="O36" i="51"/>
  <c r="O35" i="51"/>
  <c r="O34" i="51"/>
  <c r="O33" i="51"/>
  <c r="O32" i="51"/>
  <c r="O31" i="51"/>
  <c r="O30" i="51"/>
  <c r="O28" i="51"/>
  <c r="O27" i="51"/>
  <c r="O26" i="51"/>
  <c r="O25" i="51"/>
  <c r="O24" i="51"/>
  <c r="O23" i="51"/>
  <c r="O22" i="51"/>
  <c r="O21" i="51"/>
  <c r="O20" i="51"/>
  <c r="O19" i="51"/>
  <c r="O18" i="51"/>
  <c r="N115" i="51"/>
  <c r="N114" i="51"/>
  <c r="N113" i="51"/>
  <c r="N112" i="51"/>
  <c r="N111" i="51"/>
  <c r="N110" i="51"/>
  <c r="N109" i="51"/>
  <c r="N108" i="51"/>
  <c r="N107" i="51"/>
  <c r="N106" i="51"/>
  <c r="N105" i="51"/>
  <c r="N104" i="51"/>
  <c r="N103" i="51"/>
  <c r="N102" i="51"/>
  <c r="N101" i="51"/>
  <c r="N100" i="51"/>
  <c r="N99" i="51"/>
  <c r="N98" i="51"/>
  <c r="N97" i="51"/>
  <c r="N96" i="51"/>
  <c r="N95" i="51"/>
  <c r="N94" i="51"/>
  <c r="N93" i="51"/>
  <c r="N92" i="51"/>
  <c r="N89" i="51"/>
  <c r="N88" i="51"/>
  <c r="N87" i="51"/>
  <c r="N86" i="51"/>
  <c r="N85" i="51"/>
  <c r="N84" i="51"/>
  <c r="N83" i="51"/>
  <c r="N82" i="51"/>
  <c r="N81" i="51"/>
  <c r="N79" i="51"/>
  <c r="N78" i="51"/>
  <c r="N77" i="51"/>
  <c r="N76" i="51"/>
  <c r="N73" i="51"/>
  <c r="N72" i="51"/>
  <c r="N71" i="51"/>
  <c r="N70" i="51"/>
  <c r="N69" i="51"/>
  <c r="N68" i="51"/>
  <c r="N67" i="51"/>
  <c r="N66" i="51"/>
  <c r="N65" i="51"/>
  <c r="N64" i="51"/>
  <c r="N63" i="51"/>
  <c r="N62" i="51"/>
  <c r="N61" i="51"/>
  <c r="N60" i="51"/>
  <c r="N59" i="51"/>
  <c r="N58" i="51"/>
  <c r="N57" i="51"/>
  <c r="N56" i="51"/>
  <c r="N55" i="51"/>
  <c r="N54" i="51"/>
  <c r="N53" i="51"/>
  <c r="N52" i="51"/>
  <c r="N51" i="51"/>
  <c r="N50" i="51"/>
  <c r="N49" i="51"/>
  <c r="N48" i="51"/>
  <c r="N47" i="51"/>
  <c r="N46" i="51"/>
  <c r="N45" i="51"/>
  <c r="N44" i="51"/>
  <c r="N43" i="51"/>
  <c r="N42" i="51"/>
  <c r="N41" i="51"/>
  <c r="N40" i="51"/>
  <c r="N39" i="51"/>
  <c r="N38" i="51"/>
  <c r="N37" i="51"/>
  <c r="N36" i="51"/>
  <c r="N35" i="51"/>
  <c r="N34" i="51"/>
  <c r="N33" i="51"/>
  <c r="N32" i="51"/>
  <c r="N31" i="51"/>
  <c r="N30" i="51"/>
  <c r="N28" i="51"/>
  <c r="N27" i="51"/>
  <c r="N26" i="51"/>
  <c r="N25" i="51"/>
  <c r="N24" i="51"/>
  <c r="N23" i="51"/>
  <c r="N22" i="51"/>
  <c r="N21" i="51"/>
  <c r="N20" i="51"/>
  <c r="N19" i="51"/>
  <c r="N18" i="51"/>
  <c r="M115" i="51"/>
  <c r="M114" i="51"/>
  <c r="M113" i="51"/>
  <c r="M112" i="51"/>
  <c r="M111" i="51"/>
  <c r="M110" i="51"/>
  <c r="M109" i="51"/>
  <c r="M108" i="51"/>
  <c r="M107" i="51"/>
  <c r="M106" i="51"/>
  <c r="M105" i="51"/>
  <c r="M104" i="51"/>
  <c r="M103" i="51"/>
  <c r="M102" i="51"/>
  <c r="M101" i="51"/>
  <c r="M100" i="51"/>
  <c r="M99" i="51"/>
  <c r="M98" i="51"/>
  <c r="M97" i="51"/>
  <c r="M96" i="51"/>
  <c r="M95" i="51"/>
  <c r="M94" i="51"/>
  <c r="M93" i="51"/>
  <c r="M92" i="51"/>
  <c r="M89" i="51"/>
  <c r="M88" i="51"/>
  <c r="M87" i="51"/>
  <c r="M86" i="51"/>
  <c r="M85" i="51"/>
  <c r="M84" i="51"/>
  <c r="M83" i="51"/>
  <c r="M82" i="51"/>
  <c r="M81" i="51"/>
  <c r="M79" i="51"/>
  <c r="M78" i="51"/>
  <c r="M77" i="51"/>
  <c r="M76" i="51"/>
  <c r="M73" i="51"/>
  <c r="M72" i="51"/>
  <c r="M71" i="51"/>
  <c r="M70" i="51"/>
  <c r="M69" i="51"/>
  <c r="M68" i="51"/>
  <c r="M67" i="51"/>
  <c r="M66" i="51"/>
  <c r="M65" i="51"/>
  <c r="M64" i="51"/>
  <c r="M63" i="51"/>
  <c r="M62" i="51"/>
  <c r="M61" i="51"/>
  <c r="M60" i="51"/>
  <c r="M59" i="51"/>
  <c r="M58" i="51"/>
  <c r="M57" i="51"/>
  <c r="M56" i="51"/>
  <c r="M55" i="51"/>
  <c r="M54" i="51"/>
  <c r="M53" i="51"/>
  <c r="M52" i="51"/>
  <c r="M51" i="51"/>
  <c r="M50" i="51"/>
  <c r="M49" i="51"/>
  <c r="M48" i="51"/>
  <c r="M47" i="51"/>
  <c r="M46" i="51"/>
  <c r="M45" i="51"/>
  <c r="M44" i="51"/>
  <c r="M43" i="51"/>
  <c r="M42" i="51"/>
  <c r="M41" i="51"/>
  <c r="M40" i="51"/>
  <c r="M39" i="51"/>
  <c r="M38" i="51"/>
  <c r="M37" i="51"/>
  <c r="M36" i="51"/>
  <c r="M35" i="51"/>
  <c r="M34" i="51"/>
  <c r="M33" i="51"/>
  <c r="M32" i="51"/>
  <c r="M31" i="51"/>
  <c r="M30" i="51"/>
  <c r="M28" i="51"/>
  <c r="M27" i="51"/>
  <c r="M26" i="51"/>
  <c r="M25" i="51"/>
  <c r="M24" i="51"/>
  <c r="M23" i="51"/>
  <c r="M22" i="51"/>
  <c r="M21" i="51"/>
  <c r="M20" i="51"/>
  <c r="M19" i="51"/>
  <c r="M18" i="51"/>
  <c r="L115" i="51"/>
  <c r="L114" i="51"/>
  <c r="L113" i="51"/>
  <c r="L112" i="51"/>
  <c r="L111" i="51"/>
  <c r="L110" i="51"/>
  <c r="L109" i="51"/>
  <c r="L108" i="51"/>
  <c r="L107" i="51"/>
  <c r="L106" i="51"/>
  <c r="L105" i="51"/>
  <c r="L104" i="51"/>
  <c r="L103" i="51"/>
  <c r="L102" i="51"/>
  <c r="L101" i="51"/>
  <c r="L100" i="51"/>
  <c r="L99" i="51"/>
  <c r="L98" i="51"/>
  <c r="L97" i="51"/>
  <c r="L96" i="51"/>
  <c r="L95" i="51"/>
  <c r="L94" i="51"/>
  <c r="L93" i="51"/>
  <c r="L92" i="51"/>
  <c r="L89" i="51"/>
  <c r="L88" i="51"/>
  <c r="L87" i="51"/>
  <c r="L86" i="51"/>
  <c r="L85" i="51"/>
  <c r="L84" i="51"/>
  <c r="L83" i="51"/>
  <c r="L82" i="51"/>
  <c r="L81" i="51"/>
  <c r="L79" i="51"/>
  <c r="L78" i="51"/>
  <c r="L77" i="51"/>
  <c r="L76" i="51"/>
  <c r="L73" i="51"/>
  <c r="L72" i="51"/>
  <c r="L71" i="51"/>
  <c r="L70" i="51"/>
  <c r="L69" i="51"/>
  <c r="L68" i="51"/>
  <c r="L67" i="51"/>
  <c r="L66" i="51"/>
  <c r="L65" i="51"/>
  <c r="L64" i="51"/>
  <c r="L63" i="51"/>
  <c r="L62" i="51"/>
  <c r="L61" i="51"/>
  <c r="L60" i="51"/>
  <c r="L59" i="51"/>
  <c r="L58" i="51"/>
  <c r="L57" i="51"/>
  <c r="L56" i="51"/>
  <c r="L55" i="51"/>
  <c r="L54" i="51"/>
  <c r="L53" i="51"/>
  <c r="L52" i="51"/>
  <c r="L51" i="51"/>
  <c r="L50" i="51"/>
  <c r="L49" i="51"/>
  <c r="L48" i="51"/>
  <c r="L47" i="51"/>
  <c r="L46" i="51"/>
  <c r="L45" i="51"/>
  <c r="L44" i="51"/>
  <c r="L43" i="51"/>
  <c r="L42" i="51"/>
  <c r="L41" i="51"/>
  <c r="L40" i="51"/>
  <c r="L39" i="51"/>
  <c r="L38" i="51"/>
  <c r="L37" i="51"/>
  <c r="L36" i="51"/>
  <c r="L35" i="51"/>
  <c r="L34" i="51"/>
  <c r="L33" i="51"/>
  <c r="L32" i="51"/>
  <c r="L31" i="51"/>
  <c r="L30" i="51"/>
  <c r="L28" i="51"/>
  <c r="L27" i="51"/>
  <c r="L26" i="51"/>
  <c r="L25" i="51"/>
  <c r="L24" i="51"/>
  <c r="L23" i="51"/>
  <c r="L22" i="51"/>
  <c r="L21" i="51"/>
  <c r="L20" i="51"/>
  <c r="L19" i="51"/>
  <c r="L18" i="51"/>
  <c r="K115" i="51"/>
  <c r="K114" i="51"/>
  <c r="K113" i="51"/>
  <c r="K112" i="51"/>
  <c r="K111" i="51"/>
  <c r="K110" i="51"/>
  <c r="K109" i="51"/>
  <c r="K108" i="51"/>
  <c r="K107" i="51"/>
  <c r="K106" i="51"/>
  <c r="K105" i="51"/>
  <c r="K104" i="51"/>
  <c r="K103" i="51"/>
  <c r="K102" i="51"/>
  <c r="K101" i="51"/>
  <c r="K100" i="51"/>
  <c r="K99" i="51"/>
  <c r="K98" i="51"/>
  <c r="K97" i="51"/>
  <c r="K96" i="51"/>
  <c r="K95" i="51"/>
  <c r="K94" i="51"/>
  <c r="K93" i="51"/>
  <c r="K92" i="51"/>
  <c r="K89" i="51"/>
  <c r="K88" i="51"/>
  <c r="K87" i="51"/>
  <c r="K86" i="51"/>
  <c r="K85" i="51"/>
  <c r="K84" i="51"/>
  <c r="K83" i="51"/>
  <c r="K82" i="51"/>
  <c r="K81" i="51"/>
  <c r="K79" i="51"/>
  <c r="K78" i="51"/>
  <c r="K77" i="51"/>
  <c r="K76" i="51"/>
  <c r="K73" i="51"/>
  <c r="K72" i="51"/>
  <c r="K71" i="51"/>
  <c r="K70" i="51"/>
  <c r="K69" i="51"/>
  <c r="K68" i="51"/>
  <c r="K67" i="51"/>
  <c r="K66" i="51"/>
  <c r="K65" i="51"/>
  <c r="K64" i="51"/>
  <c r="K63" i="51"/>
  <c r="K62" i="51"/>
  <c r="K61" i="51"/>
  <c r="K60" i="51"/>
  <c r="K59" i="51"/>
  <c r="K58" i="51"/>
  <c r="K57" i="51"/>
  <c r="K56" i="51"/>
  <c r="K55" i="51"/>
  <c r="K54" i="51"/>
  <c r="K53" i="51"/>
  <c r="K52" i="51"/>
  <c r="K51" i="51"/>
  <c r="K50" i="51"/>
  <c r="K49" i="51"/>
  <c r="K48" i="51"/>
  <c r="K47" i="51"/>
  <c r="K46" i="51"/>
  <c r="K45" i="51"/>
  <c r="K44" i="51"/>
  <c r="K43" i="51"/>
  <c r="K42" i="51"/>
  <c r="K41" i="51"/>
  <c r="K40" i="51"/>
  <c r="K39" i="51"/>
  <c r="K38" i="51"/>
  <c r="K37" i="51"/>
  <c r="K36" i="51"/>
  <c r="K35" i="51"/>
  <c r="K34" i="51"/>
  <c r="K33" i="51"/>
  <c r="K32" i="51"/>
  <c r="K31" i="51"/>
  <c r="K30" i="51"/>
  <c r="K28" i="51"/>
  <c r="K27" i="51"/>
  <c r="K26" i="51"/>
  <c r="K25" i="51"/>
  <c r="K24" i="51"/>
  <c r="K23" i="51"/>
  <c r="K22" i="51"/>
  <c r="K21" i="51"/>
  <c r="K20" i="51"/>
  <c r="K19" i="51"/>
  <c r="K18" i="51"/>
  <c r="J115" i="51"/>
  <c r="J114" i="51"/>
  <c r="J113" i="51"/>
  <c r="J112" i="51"/>
  <c r="J111" i="51"/>
  <c r="J110" i="51"/>
  <c r="J109" i="51"/>
  <c r="J108" i="51"/>
  <c r="J107" i="51"/>
  <c r="J106" i="51"/>
  <c r="J105" i="51"/>
  <c r="J104" i="51"/>
  <c r="J103" i="51"/>
  <c r="J102" i="51"/>
  <c r="J101" i="51"/>
  <c r="J100" i="51"/>
  <c r="J99" i="51"/>
  <c r="J98" i="51"/>
  <c r="J97" i="51"/>
  <c r="J96" i="51"/>
  <c r="J95" i="51"/>
  <c r="J94" i="51"/>
  <c r="J93" i="51"/>
  <c r="J92" i="51"/>
  <c r="J89" i="51"/>
  <c r="J88" i="51"/>
  <c r="J87" i="51"/>
  <c r="J86" i="51"/>
  <c r="J85" i="51"/>
  <c r="J84" i="51"/>
  <c r="J83" i="51"/>
  <c r="J82" i="51"/>
  <c r="J81" i="51"/>
  <c r="J79" i="51"/>
  <c r="J78" i="51"/>
  <c r="J77" i="51"/>
  <c r="J76" i="51"/>
  <c r="J73" i="51"/>
  <c r="J72" i="51"/>
  <c r="J71" i="51"/>
  <c r="J70" i="51"/>
  <c r="J69" i="51"/>
  <c r="J68" i="51"/>
  <c r="J67" i="51"/>
  <c r="J66" i="51"/>
  <c r="J65" i="51"/>
  <c r="J64" i="51"/>
  <c r="J63" i="51"/>
  <c r="J62" i="51"/>
  <c r="J61" i="51"/>
  <c r="J60" i="51"/>
  <c r="J59" i="51"/>
  <c r="J58" i="51"/>
  <c r="J57" i="51"/>
  <c r="J56" i="51"/>
  <c r="J55" i="51"/>
  <c r="J54" i="51"/>
  <c r="J53" i="51"/>
  <c r="J52" i="51"/>
  <c r="J51" i="51"/>
  <c r="J50" i="51"/>
  <c r="J49" i="51"/>
  <c r="J48" i="51"/>
  <c r="J47" i="51"/>
  <c r="J46" i="51"/>
  <c r="J45" i="51"/>
  <c r="J44" i="51"/>
  <c r="J43" i="51"/>
  <c r="J42" i="51"/>
  <c r="J41" i="51"/>
  <c r="J40" i="51"/>
  <c r="J39" i="51"/>
  <c r="J38" i="51"/>
  <c r="J37" i="51"/>
  <c r="J36" i="51"/>
  <c r="J35" i="51"/>
  <c r="J34" i="51"/>
  <c r="J33" i="51"/>
  <c r="J32" i="51"/>
  <c r="J31" i="51"/>
  <c r="J30" i="51"/>
  <c r="J28" i="51"/>
  <c r="J27" i="51"/>
  <c r="J26" i="51"/>
  <c r="J25" i="51"/>
  <c r="J24" i="51"/>
  <c r="J23" i="51"/>
  <c r="J22" i="51"/>
  <c r="J21" i="51"/>
  <c r="J20" i="51"/>
  <c r="J19" i="51"/>
  <c r="J18" i="51"/>
  <c r="I115" i="51"/>
  <c r="I114" i="51"/>
  <c r="I113" i="51"/>
  <c r="I112" i="51"/>
  <c r="I111" i="51"/>
  <c r="I110" i="51"/>
  <c r="I109" i="51"/>
  <c r="I108" i="51"/>
  <c r="I107" i="51"/>
  <c r="I106" i="51"/>
  <c r="I105" i="51"/>
  <c r="I104" i="51"/>
  <c r="I103" i="51"/>
  <c r="I102" i="51"/>
  <c r="I101" i="51"/>
  <c r="I100" i="51"/>
  <c r="I99" i="51"/>
  <c r="I98" i="51"/>
  <c r="I97" i="51"/>
  <c r="I96" i="51"/>
  <c r="I95" i="51"/>
  <c r="I94" i="51"/>
  <c r="I93" i="51"/>
  <c r="I92" i="51"/>
  <c r="I89" i="51"/>
  <c r="I88" i="51"/>
  <c r="I87" i="51"/>
  <c r="I86" i="51"/>
  <c r="I85" i="51"/>
  <c r="I84" i="51"/>
  <c r="I83" i="51"/>
  <c r="I82" i="51"/>
  <c r="I81" i="51"/>
  <c r="I79" i="51"/>
  <c r="I78" i="51"/>
  <c r="I77" i="51"/>
  <c r="I76" i="51"/>
  <c r="I73" i="51"/>
  <c r="I72" i="51"/>
  <c r="I71" i="51"/>
  <c r="I70" i="51"/>
  <c r="I69" i="51"/>
  <c r="I68" i="51"/>
  <c r="I67" i="51"/>
  <c r="I66" i="51"/>
  <c r="I65" i="51"/>
  <c r="I64" i="51"/>
  <c r="I63" i="51"/>
  <c r="I62" i="51"/>
  <c r="I61" i="51"/>
  <c r="I60" i="51"/>
  <c r="I59" i="51"/>
  <c r="I58" i="51"/>
  <c r="I57" i="51"/>
  <c r="I56" i="51"/>
  <c r="I55" i="51"/>
  <c r="I54" i="51"/>
  <c r="I53" i="51"/>
  <c r="I52" i="51"/>
  <c r="I51" i="51"/>
  <c r="I50" i="51"/>
  <c r="I49" i="51"/>
  <c r="I48" i="51"/>
  <c r="I47" i="51"/>
  <c r="I46" i="51"/>
  <c r="I45" i="51"/>
  <c r="I44" i="51"/>
  <c r="I43" i="51"/>
  <c r="I42" i="51"/>
  <c r="I41" i="51"/>
  <c r="I40" i="51"/>
  <c r="I39" i="51"/>
  <c r="I38" i="51"/>
  <c r="I37" i="51"/>
  <c r="I36" i="51"/>
  <c r="I35" i="51"/>
  <c r="I34" i="51"/>
  <c r="I33" i="51"/>
  <c r="I32" i="51"/>
  <c r="I31" i="51"/>
  <c r="I30" i="51"/>
  <c r="I28" i="51"/>
  <c r="I27" i="51"/>
  <c r="I26" i="51"/>
  <c r="I25" i="51"/>
  <c r="I24" i="51"/>
  <c r="I23" i="51"/>
  <c r="I22" i="51"/>
  <c r="I21" i="51"/>
  <c r="I20" i="51"/>
  <c r="I19" i="51"/>
  <c r="I18" i="51"/>
  <c r="H115" i="51"/>
  <c r="H114" i="51"/>
  <c r="H113" i="51"/>
  <c r="H112" i="51"/>
  <c r="H111" i="51"/>
  <c r="H110" i="51"/>
  <c r="H109" i="51"/>
  <c r="H108" i="51"/>
  <c r="H107" i="51"/>
  <c r="H106" i="51"/>
  <c r="H105" i="51"/>
  <c r="H104" i="51"/>
  <c r="H103" i="51"/>
  <c r="H102" i="51"/>
  <c r="H101" i="51"/>
  <c r="H100" i="51"/>
  <c r="H99" i="51"/>
  <c r="H98" i="51"/>
  <c r="H97" i="51"/>
  <c r="H96" i="51"/>
  <c r="H95" i="51"/>
  <c r="H94" i="51"/>
  <c r="H93" i="51"/>
  <c r="H92" i="51"/>
  <c r="H89" i="51"/>
  <c r="H88" i="51"/>
  <c r="H87" i="51"/>
  <c r="H86" i="51"/>
  <c r="H85" i="51"/>
  <c r="H84" i="51"/>
  <c r="H83" i="51"/>
  <c r="H82" i="51"/>
  <c r="H81" i="51"/>
  <c r="H79" i="51"/>
  <c r="H78" i="51"/>
  <c r="H77" i="51"/>
  <c r="H76" i="51"/>
  <c r="H73" i="51"/>
  <c r="H72" i="51"/>
  <c r="H71" i="51"/>
  <c r="H70" i="51"/>
  <c r="H69" i="51"/>
  <c r="H68" i="51"/>
  <c r="H67" i="51"/>
  <c r="H66" i="51"/>
  <c r="H65" i="51"/>
  <c r="H64" i="51"/>
  <c r="H63" i="51"/>
  <c r="H62" i="51"/>
  <c r="H61" i="51"/>
  <c r="H60" i="51"/>
  <c r="H59" i="51"/>
  <c r="H58" i="51"/>
  <c r="H57" i="51"/>
  <c r="H56" i="51"/>
  <c r="H55" i="51"/>
  <c r="H54" i="51"/>
  <c r="H53" i="51"/>
  <c r="H52" i="51"/>
  <c r="H51" i="51"/>
  <c r="H50" i="51"/>
  <c r="H49" i="51"/>
  <c r="H48" i="51"/>
  <c r="H47" i="51"/>
  <c r="H46" i="51"/>
  <c r="H45" i="51"/>
  <c r="H44" i="51"/>
  <c r="H43" i="51"/>
  <c r="H41" i="51"/>
  <c r="H40" i="51"/>
  <c r="H39" i="51"/>
  <c r="H38" i="51"/>
  <c r="H37" i="51"/>
  <c r="H36" i="51"/>
  <c r="H35" i="51"/>
  <c r="H34" i="51"/>
  <c r="H33" i="51"/>
  <c r="H32" i="51"/>
  <c r="H31" i="51"/>
  <c r="H30" i="51"/>
  <c r="H28" i="51"/>
  <c r="H27" i="51"/>
  <c r="H26" i="51"/>
  <c r="H25" i="51"/>
  <c r="H24" i="51"/>
  <c r="H23" i="51"/>
  <c r="H22" i="51"/>
  <c r="H21" i="51"/>
  <c r="H20" i="51"/>
  <c r="H19" i="51"/>
  <c r="H18" i="51"/>
  <c r="G115" i="51"/>
  <c r="G114" i="51"/>
  <c r="G113" i="51"/>
  <c r="G112" i="51"/>
  <c r="G111" i="51"/>
  <c r="G110" i="51"/>
  <c r="G109" i="51"/>
  <c r="G108" i="51"/>
  <c r="G107" i="51"/>
  <c r="G106" i="51"/>
  <c r="G105" i="51"/>
  <c r="G104" i="51"/>
  <c r="G103" i="51"/>
  <c r="G102" i="51"/>
  <c r="G101" i="51"/>
  <c r="G100" i="51"/>
  <c r="G99" i="51"/>
  <c r="G98" i="51"/>
  <c r="G97" i="51"/>
  <c r="G96" i="51"/>
  <c r="G95" i="51"/>
  <c r="G94" i="51"/>
  <c r="G93" i="51"/>
  <c r="G92" i="51"/>
  <c r="G89" i="51"/>
  <c r="G88" i="51"/>
  <c r="G87" i="51"/>
  <c r="G86" i="51"/>
  <c r="G85" i="51"/>
  <c r="G84" i="51"/>
  <c r="G83" i="51"/>
  <c r="G82" i="51"/>
  <c r="G81" i="51"/>
  <c r="G79" i="51"/>
  <c r="G78" i="51"/>
  <c r="G77" i="51"/>
  <c r="G76" i="51"/>
  <c r="G73" i="51"/>
  <c r="G72" i="51"/>
  <c r="G71" i="51"/>
  <c r="G70" i="51"/>
  <c r="G69" i="51"/>
  <c r="G68" i="51"/>
  <c r="G67" i="51"/>
  <c r="G66" i="51"/>
  <c r="G65" i="51"/>
  <c r="G64" i="51"/>
  <c r="G63" i="51"/>
  <c r="G62" i="51"/>
  <c r="G61" i="51"/>
  <c r="G60" i="51"/>
  <c r="G59" i="51"/>
  <c r="G58" i="51"/>
  <c r="G57" i="51"/>
  <c r="G56" i="51"/>
  <c r="G55" i="51"/>
  <c r="G54" i="51"/>
  <c r="G53" i="51"/>
  <c r="G52" i="51"/>
  <c r="G51" i="51"/>
  <c r="G50" i="51"/>
  <c r="G49" i="51"/>
  <c r="G48" i="51"/>
  <c r="G47" i="51"/>
  <c r="G46" i="51"/>
  <c r="G45" i="51"/>
  <c r="G44" i="51"/>
  <c r="G43" i="51"/>
  <c r="G42" i="51"/>
  <c r="G41" i="51"/>
  <c r="G40" i="51"/>
  <c r="G39" i="51"/>
  <c r="G38" i="51"/>
  <c r="G37" i="51"/>
  <c r="G36" i="51"/>
  <c r="G35" i="51"/>
  <c r="G34" i="51"/>
  <c r="G33" i="51"/>
  <c r="G32" i="51"/>
  <c r="G31" i="51"/>
  <c r="G30" i="51"/>
  <c r="G28" i="51"/>
  <c r="G27" i="51"/>
  <c r="G26" i="51"/>
  <c r="G25" i="51"/>
  <c r="G24" i="51"/>
  <c r="G23" i="51"/>
  <c r="G22" i="51"/>
  <c r="G21" i="51"/>
  <c r="G20" i="51"/>
  <c r="G19" i="51"/>
  <c r="D19" i="51" s="1"/>
  <c r="G18" i="51"/>
  <c r="F115" i="51"/>
  <c r="F114" i="51"/>
  <c r="F113" i="51"/>
  <c r="F112" i="51"/>
  <c r="F111" i="51"/>
  <c r="F110" i="51"/>
  <c r="F109" i="51"/>
  <c r="D109" i="51" s="1"/>
  <c r="F108" i="51"/>
  <c r="F107" i="51"/>
  <c r="F106" i="51"/>
  <c r="F105" i="51"/>
  <c r="F104" i="51"/>
  <c r="F103" i="51"/>
  <c r="F102" i="51"/>
  <c r="F101" i="51"/>
  <c r="F100" i="51"/>
  <c r="F99" i="51"/>
  <c r="F98" i="51"/>
  <c r="F97" i="51"/>
  <c r="D97" i="51" s="1"/>
  <c r="F96" i="51"/>
  <c r="F95" i="51"/>
  <c r="F94" i="51"/>
  <c r="F93" i="51"/>
  <c r="F92" i="51"/>
  <c r="F89" i="51"/>
  <c r="F88" i="51"/>
  <c r="F87" i="51"/>
  <c r="D87" i="51" s="1"/>
  <c r="F86" i="51"/>
  <c r="F85" i="51"/>
  <c r="F84" i="51"/>
  <c r="F83" i="51"/>
  <c r="F82" i="51"/>
  <c r="F81" i="51"/>
  <c r="F79" i="51"/>
  <c r="F78" i="51"/>
  <c r="F77" i="51"/>
  <c r="F76" i="51"/>
  <c r="F73" i="51"/>
  <c r="F72" i="51"/>
  <c r="F71" i="51"/>
  <c r="F70" i="51"/>
  <c r="F69" i="51"/>
  <c r="F68" i="51"/>
  <c r="D68" i="51" s="1"/>
  <c r="F67" i="51"/>
  <c r="F66" i="51"/>
  <c r="F65" i="51"/>
  <c r="D65" i="51" s="1"/>
  <c r="F64" i="51"/>
  <c r="D64" i="51" s="1"/>
  <c r="F63" i="51"/>
  <c r="F62" i="51"/>
  <c r="F61" i="51"/>
  <c r="F60" i="51"/>
  <c r="F59" i="51"/>
  <c r="F58" i="51"/>
  <c r="F57" i="51"/>
  <c r="F56" i="51"/>
  <c r="F55" i="51"/>
  <c r="F54" i="51"/>
  <c r="F53" i="51"/>
  <c r="F52" i="51"/>
  <c r="D52" i="51" s="1"/>
  <c r="F51" i="51"/>
  <c r="F50" i="51"/>
  <c r="F49" i="51"/>
  <c r="D49" i="51" s="1"/>
  <c r="F48" i="51"/>
  <c r="D48" i="51" s="1"/>
  <c r="F47" i="51"/>
  <c r="F46" i="51"/>
  <c r="F45" i="51"/>
  <c r="F44" i="51"/>
  <c r="F43" i="51"/>
  <c r="F41" i="51"/>
  <c r="F40" i="51"/>
  <c r="F39" i="51"/>
  <c r="F38" i="51"/>
  <c r="F37" i="51"/>
  <c r="F36" i="51"/>
  <c r="F35" i="51"/>
  <c r="D35" i="51" s="1"/>
  <c r="F34" i="51"/>
  <c r="F33" i="51"/>
  <c r="F32" i="51"/>
  <c r="F31" i="51"/>
  <c r="D31" i="51" s="1"/>
  <c r="F30" i="51"/>
  <c r="F28" i="51"/>
  <c r="F27" i="51"/>
  <c r="F26" i="51"/>
  <c r="F25" i="51"/>
  <c r="F24" i="51"/>
  <c r="F23" i="51"/>
  <c r="F22" i="51"/>
  <c r="D22" i="51" s="1"/>
  <c r="F21" i="51"/>
  <c r="F20" i="51"/>
  <c r="F19" i="51"/>
  <c r="F18" i="51"/>
  <c r="E115" i="51"/>
  <c r="D115" i="51"/>
  <c r="E114" i="51"/>
  <c r="D114" i="51" s="1"/>
  <c r="E113" i="51"/>
  <c r="D113" i="51" s="1"/>
  <c r="E112" i="51"/>
  <c r="E111" i="51"/>
  <c r="D111" i="51"/>
  <c r="E110" i="51"/>
  <c r="E109" i="51"/>
  <c r="E108" i="51"/>
  <c r="E107" i="51"/>
  <c r="D107" i="51"/>
  <c r="E106" i="51"/>
  <c r="E105" i="51"/>
  <c r="E104" i="51"/>
  <c r="D104" i="51"/>
  <c r="E103" i="51"/>
  <c r="D103" i="51"/>
  <c r="E102" i="51"/>
  <c r="E101" i="51"/>
  <c r="D101" i="51" s="1"/>
  <c r="E100" i="51"/>
  <c r="D100" i="51"/>
  <c r="E99" i="51"/>
  <c r="D99" i="51"/>
  <c r="E98" i="51"/>
  <c r="E97" i="51"/>
  <c r="E96" i="51"/>
  <c r="E95" i="51"/>
  <c r="D95" i="51" s="1"/>
  <c r="E94" i="51"/>
  <c r="D94" i="51"/>
  <c r="E93" i="51"/>
  <c r="D93" i="51" s="1"/>
  <c r="E92" i="51"/>
  <c r="E89" i="51"/>
  <c r="D89" i="51"/>
  <c r="E88" i="51"/>
  <c r="D88" i="51" s="1"/>
  <c r="E87" i="51"/>
  <c r="E86" i="51"/>
  <c r="E85" i="51"/>
  <c r="D85" i="51"/>
  <c r="E84" i="51"/>
  <c r="E83" i="51"/>
  <c r="D83" i="51" s="1"/>
  <c r="E82" i="51"/>
  <c r="D82" i="51" s="1"/>
  <c r="E81" i="51"/>
  <c r="D81" i="51" s="1"/>
  <c r="E79" i="51"/>
  <c r="E78" i="51"/>
  <c r="D78" i="51" s="1"/>
  <c r="E77" i="51"/>
  <c r="D77" i="51" s="1"/>
  <c r="E76" i="51"/>
  <c r="D76" i="51"/>
  <c r="E73" i="51"/>
  <c r="E72" i="51"/>
  <c r="E71" i="51"/>
  <c r="E70" i="51"/>
  <c r="D70" i="51"/>
  <c r="E69" i="51"/>
  <c r="D69" i="51" s="1"/>
  <c r="E68" i="51"/>
  <c r="E67" i="51"/>
  <c r="E66" i="51"/>
  <c r="D66" i="51"/>
  <c r="E65" i="51"/>
  <c r="E64" i="51"/>
  <c r="E63" i="51"/>
  <c r="E62" i="51"/>
  <c r="D62" i="51" s="1"/>
  <c r="E61" i="51"/>
  <c r="E60" i="51"/>
  <c r="D60" i="51" s="1"/>
  <c r="E59" i="51"/>
  <c r="D59" i="51" s="1"/>
  <c r="E58" i="51"/>
  <c r="D58" i="51"/>
  <c r="E57" i="51"/>
  <c r="E56" i="51"/>
  <c r="E55" i="51"/>
  <c r="E54" i="51"/>
  <c r="D54" i="51"/>
  <c r="E53" i="51"/>
  <c r="D53" i="51" s="1"/>
  <c r="E52" i="51"/>
  <c r="E51" i="51"/>
  <c r="E50" i="51"/>
  <c r="D50" i="51"/>
  <c r="E49" i="51"/>
  <c r="E48" i="51"/>
  <c r="E47" i="51"/>
  <c r="E46" i="51"/>
  <c r="D46" i="51" s="1"/>
  <c r="E45" i="51"/>
  <c r="E44" i="51"/>
  <c r="D44" i="51" s="1"/>
  <c r="E43" i="51"/>
  <c r="D43" i="51" s="1"/>
  <c r="E41" i="51"/>
  <c r="E40" i="51"/>
  <c r="E39" i="51"/>
  <c r="D39" i="51"/>
  <c r="E38" i="51"/>
  <c r="D38" i="51"/>
  <c r="E37" i="51"/>
  <c r="D37" i="51" s="1"/>
  <c r="E36" i="51"/>
  <c r="D36" i="51" s="1"/>
  <c r="E35" i="51"/>
  <c r="E34" i="51"/>
  <c r="D34" i="51"/>
  <c r="E33" i="51"/>
  <c r="E32" i="51"/>
  <c r="E31" i="51"/>
  <c r="E30" i="51"/>
  <c r="D30" i="51" s="1"/>
  <c r="E28" i="51"/>
  <c r="E27" i="51"/>
  <c r="D27" i="51" s="1"/>
  <c r="E26" i="51"/>
  <c r="D26" i="51" s="1"/>
  <c r="E25" i="51"/>
  <c r="D25" i="51"/>
  <c r="E24" i="51"/>
  <c r="E23" i="51"/>
  <c r="E22" i="51"/>
  <c r="E21" i="51"/>
  <c r="D21" i="51"/>
  <c r="E20" i="51"/>
  <c r="D20" i="51" s="1"/>
  <c r="E19" i="51"/>
  <c r="E18" i="51"/>
  <c r="E10" i="51"/>
  <c r="F10" i="51"/>
  <c r="D10" i="51" s="1"/>
  <c r="G10" i="51"/>
  <c r="H10" i="51"/>
  <c r="I10" i="51"/>
  <c r="J10" i="51"/>
  <c r="K10" i="51"/>
  <c r="L10" i="51"/>
  <c r="M10" i="51"/>
  <c r="N10" i="51"/>
  <c r="O10" i="51"/>
  <c r="P10" i="51"/>
  <c r="D32" i="51"/>
  <c r="D102" i="51"/>
  <c r="D112" i="51"/>
  <c r="D110" i="51"/>
  <c r="D108" i="51"/>
  <c r="D106" i="51"/>
  <c r="D105" i="51"/>
  <c r="D98" i="51"/>
  <c r="D96" i="51"/>
  <c r="D92" i="51"/>
  <c r="D86" i="51"/>
  <c r="D84" i="51"/>
  <c r="D80" i="51"/>
  <c r="D79" i="51"/>
  <c r="D73" i="51"/>
  <c r="D72" i="51"/>
  <c r="D67" i="51"/>
  <c r="D63" i="51"/>
  <c r="D61" i="51"/>
  <c r="D57" i="51"/>
  <c r="D56" i="51"/>
  <c r="D51" i="51"/>
  <c r="D47" i="51"/>
  <c r="D45" i="51"/>
  <c r="D41" i="51"/>
  <c r="D40" i="51"/>
  <c r="D33" i="51"/>
  <c r="D28" i="51"/>
  <c r="D24" i="51"/>
  <c r="D23" i="51"/>
  <c r="D18" i="51"/>
  <c r="P17" i="51"/>
  <c r="P16" i="51"/>
  <c r="P15" i="51"/>
  <c r="P14" i="51"/>
  <c r="P13" i="51"/>
  <c r="P12" i="51"/>
  <c r="P11" i="51"/>
  <c r="O17" i="51"/>
  <c r="O16" i="51"/>
  <c r="O15" i="51"/>
  <c r="O14" i="51"/>
  <c r="O13" i="51"/>
  <c r="O12" i="51"/>
  <c r="O11" i="51"/>
  <c r="N17" i="51"/>
  <c r="N16" i="51"/>
  <c r="N15" i="51"/>
  <c r="N14" i="51"/>
  <c r="N13" i="51"/>
  <c r="N12" i="51"/>
  <c r="N11" i="51"/>
  <c r="M17" i="51"/>
  <c r="M16" i="51"/>
  <c r="M15" i="51"/>
  <c r="M14" i="51"/>
  <c r="M13" i="51"/>
  <c r="M12" i="51"/>
  <c r="M11" i="51"/>
  <c r="L17" i="51"/>
  <c r="L16" i="51"/>
  <c r="L15" i="51"/>
  <c r="L14" i="51"/>
  <c r="L13" i="51"/>
  <c r="L12" i="51"/>
  <c r="L11" i="51"/>
  <c r="K17" i="51"/>
  <c r="K16" i="51"/>
  <c r="K15" i="51"/>
  <c r="K14" i="51"/>
  <c r="K13" i="51"/>
  <c r="K12" i="51"/>
  <c r="K11" i="51"/>
  <c r="J17" i="51"/>
  <c r="J16" i="51"/>
  <c r="J15" i="51"/>
  <c r="J14" i="51"/>
  <c r="J13" i="51"/>
  <c r="J12" i="51"/>
  <c r="J11" i="51"/>
  <c r="I17" i="51"/>
  <c r="I16" i="51"/>
  <c r="I15" i="51"/>
  <c r="I14" i="51"/>
  <c r="I13" i="51"/>
  <c r="I12" i="51"/>
  <c r="I11" i="51"/>
  <c r="H17" i="51"/>
  <c r="H16" i="51"/>
  <c r="H15" i="51"/>
  <c r="H14" i="51"/>
  <c r="H13" i="51"/>
  <c r="H12" i="51"/>
  <c r="H11" i="51"/>
  <c r="G17" i="51"/>
  <c r="G16" i="51"/>
  <c r="G15" i="51"/>
  <c r="G14" i="51"/>
  <c r="G13" i="51"/>
  <c r="G12" i="51"/>
  <c r="G11" i="51"/>
  <c r="F17" i="51"/>
  <c r="D17" i="51" s="1"/>
  <c r="F16" i="51"/>
  <c r="F15" i="51"/>
  <c r="F14" i="51"/>
  <c r="D14" i="51" s="1"/>
  <c r="F13" i="51"/>
  <c r="F12" i="51"/>
  <c r="F11" i="51"/>
  <c r="D11" i="51" s="1"/>
  <c r="E17" i="51"/>
  <c r="E16" i="51"/>
  <c r="D16" i="51" s="1"/>
  <c r="E15" i="51"/>
  <c r="D15" i="51"/>
  <c r="E14" i="51"/>
  <c r="E13" i="51"/>
  <c r="D13" i="51" s="1"/>
  <c r="E12" i="51"/>
  <c r="D12" i="51" s="1"/>
  <c r="E11" i="51"/>
  <c r="C115" i="51"/>
  <c r="A11" i="51"/>
  <c r="A12" i="51"/>
  <c r="A13" i="51" s="1"/>
  <c r="A14" i="51" s="1"/>
  <c r="A15" i="51" s="1"/>
  <c r="A16" i="51" s="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30" i="51" s="1"/>
  <c r="A31" i="51" s="1"/>
  <c r="A32" i="51" s="1"/>
  <c r="A33" i="51" s="1"/>
  <c r="A34" i="51" s="1"/>
  <c r="A35" i="51" s="1"/>
  <c r="A36" i="51" s="1"/>
  <c r="A37" i="51" s="1"/>
  <c r="A38" i="51" s="1"/>
  <c r="A39" i="51" s="1"/>
  <c r="A40" i="51" s="1"/>
  <c r="A41" i="51" s="1"/>
  <c r="A42" i="51" s="1"/>
  <c r="A43" i="51" s="1"/>
  <c r="A44" i="51" s="1"/>
  <c r="A45" i="51" s="1"/>
  <c r="A46" i="51" s="1"/>
  <c r="A47" i="51" s="1"/>
  <c r="A48" i="51" s="1"/>
  <c r="A49" i="51" s="1"/>
  <c r="A50" i="51" s="1"/>
  <c r="A51" i="51" s="1"/>
  <c r="A52" i="51" s="1"/>
  <c r="A53" i="51" s="1"/>
  <c r="A54" i="51" s="1"/>
  <c r="A55" i="51" s="1"/>
  <c r="A56" i="51" s="1"/>
  <c r="A57" i="51" s="1"/>
  <c r="A58" i="51" s="1"/>
  <c r="A59" i="51" s="1"/>
  <c r="A60" i="51" s="1"/>
  <c r="A61" i="51" s="1"/>
  <c r="A62" i="51" s="1"/>
  <c r="A63" i="51" s="1"/>
  <c r="A64" i="51" s="1"/>
  <c r="A65" i="51" s="1"/>
  <c r="A66" i="51" s="1"/>
  <c r="A67" i="51" s="1"/>
  <c r="A68" i="51" s="1"/>
  <c r="A69" i="51" s="1"/>
  <c r="A70" i="51" s="1"/>
  <c r="A71" i="51" s="1"/>
  <c r="A72" i="51" s="1"/>
  <c r="A73" i="51" s="1"/>
  <c r="A75" i="51" s="1"/>
  <c r="A76" i="51" s="1"/>
  <c r="A77" i="51" s="1"/>
  <c r="A78" i="51" s="1"/>
  <c r="A79" i="51" s="1"/>
  <c r="A80" i="51" s="1"/>
  <c r="A81" i="51" s="1"/>
  <c r="A82" i="51" s="1"/>
  <c r="A83" i="51" s="1"/>
  <c r="A84" i="51" s="1"/>
  <c r="A85" i="51" s="1"/>
  <c r="A86" i="51" s="1"/>
  <c r="A87" i="51" s="1"/>
  <c r="A94" i="51"/>
  <c r="A95" i="51" s="1"/>
  <c r="A96" i="51" s="1"/>
  <c r="A97" i="51" s="1"/>
  <c r="A98" i="51" s="1"/>
  <c r="A99" i="51" s="1"/>
  <c r="A100" i="51" s="1"/>
  <c r="A101" i="51" s="1"/>
  <c r="A102" i="51" s="1"/>
  <c r="A103" i="51" s="1"/>
  <c r="A104" i="51" s="1"/>
  <c r="A105" i="51" s="1"/>
  <c r="A106" i="51" s="1"/>
  <c r="A107" i="51" s="1"/>
  <c r="A108" i="51" s="1"/>
  <c r="A109" i="51" s="1"/>
  <c r="A110" i="51" s="1"/>
  <c r="A111" i="51" s="1"/>
  <c r="A112" i="51" s="1"/>
  <c r="A113" i="51" s="1"/>
  <c r="A114" i="51" s="1"/>
  <c r="A115" i="51" s="1"/>
  <c r="C114" i="51"/>
  <c r="C113" i="51"/>
  <c r="C112" i="51"/>
  <c r="C111" i="51"/>
  <c r="C110" i="51"/>
  <c r="C109" i="51"/>
  <c r="C108" i="51"/>
  <c r="C107" i="51"/>
  <c r="C106" i="51"/>
  <c r="C105" i="51"/>
  <c r="C104" i="51"/>
  <c r="C103" i="51"/>
  <c r="C102" i="51"/>
  <c r="C101" i="51"/>
  <c r="C100" i="51"/>
  <c r="C99" i="51"/>
  <c r="C98" i="51"/>
  <c r="C97" i="51"/>
  <c r="C96" i="51"/>
  <c r="C95" i="51"/>
  <c r="C94" i="51"/>
  <c r="C93" i="51"/>
  <c r="C92" i="51"/>
  <c r="C89" i="51"/>
  <c r="C88" i="51"/>
  <c r="C87" i="51"/>
  <c r="C86" i="51"/>
  <c r="C85" i="51"/>
  <c r="C84" i="51"/>
  <c r="C83" i="51"/>
  <c r="C81" i="51"/>
  <c r="C80" i="51"/>
  <c r="C79" i="51"/>
  <c r="C78" i="51"/>
  <c r="C77" i="51"/>
  <c r="C76" i="51"/>
  <c r="C75" i="51"/>
  <c r="C73" i="51"/>
  <c r="C72" i="51"/>
  <c r="C71" i="51"/>
  <c r="C70" i="51"/>
  <c r="C69" i="51"/>
  <c r="C68" i="51"/>
  <c r="C67" i="51"/>
  <c r="C66" i="51"/>
  <c r="C65" i="51"/>
  <c r="C64" i="51"/>
  <c r="C63" i="51"/>
  <c r="C62" i="51"/>
  <c r="C61" i="51"/>
  <c r="C60" i="51"/>
  <c r="C59" i="51"/>
  <c r="C58" i="51"/>
  <c r="C57" i="51"/>
  <c r="C56" i="51"/>
  <c r="C55" i="51"/>
  <c r="C54" i="51"/>
  <c r="C53" i="51"/>
  <c r="C52" i="51"/>
  <c r="C51" i="51"/>
  <c r="C50" i="51"/>
  <c r="C49" i="51"/>
  <c r="C48" i="51"/>
  <c r="C47" i="51"/>
  <c r="C46" i="51"/>
  <c r="C45" i="51"/>
  <c r="C44" i="51"/>
  <c r="C43" i="51"/>
  <c r="C42" i="51"/>
  <c r="C41" i="51"/>
  <c r="C40" i="51"/>
  <c r="C39" i="51"/>
  <c r="C38" i="51"/>
  <c r="C37" i="51"/>
  <c r="C36" i="51"/>
  <c r="C35" i="51"/>
  <c r="C34" i="51"/>
  <c r="C33" i="51"/>
  <c r="C32" i="51"/>
  <c r="C31" i="51"/>
  <c r="C30" i="51"/>
  <c r="C28" i="51"/>
  <c r="C27" i="51"/>
  <c r="C26" i="51"/>
  <c r="C25" i="51"/>
  <c r="C24" i="51"/>
  <c r="C23" i="51"/>
  <c r="C22" i="51"/>
  <c r="C21" i="51"/>
  <c r="C20" i="51"/>
  <c r="C19" i="51"/>
  <c r="C18" i="51"/>
  <c r="C17" i="51"/>
  <c r="C16" i="51"/>
  <c r="C15" i="51"/>
  <c r="C14" i="51"/>
  <c r="C13" i="51"/>
  <c r="C12" i="51"/>
  <c r="C11" i="51"/>
  <c r="C10" i="51"/>
  <c r="C9" i="51"/>
  <c r="E9" i="51"/>
  <c r="F9" i="51" s="1"/>
  <c r="G9" i="51" s="1"/>
  <c r="H9" i="51" s="1"/>
  <c r="I9" i="51" s="1"/>
  <c r="J9" i="51" s="1"/>
  <c r="K9" i="51" s="1"/>
  <c r="L9" i="51" s="1"/>
  <c r="M9" i="51" s="1"/>
  <c r="N9" i="51" s="1"/>
  <c r="O9" i="51" s="1"/>
  <c r="P9" i="51" s="1"/>
  <c r="D9" i="51" s="1"/>
  <c r="I8" i="51"/>
  <c r="J8" i="51" s="1"/>
  <c r="K8" i="51" s="1"/>
  <c r="L8" i="51" s="1"/>
  <c r="M8" i="51" s="1"/>
  <c r="N8" i="51" s="1"/>
  <c r="O8" i="51" s="1"/>
  <c r="P8" i="51" s="1"/>
  <c r="E84" i="8"/>
  <c r="F84" i="8" s="1"/>
  <c r="G84" i="8" s="1"/>
  <c r="H84" i="8" s="1"/>
  <c r="I84" i="8" s="1"/>
  <c r="J84" i="8" s="1"/>
  <c r="K84" i="8" s="1"/>
  <c r="P119" i="8"/>
  <c r="O119" i="8"/>
  <c r="N119" i="8"/>
  <c r="M119" i="8"/>
  <c r="L119" i="8"/>
  <c r="K119" i="8"/>
  <c r="J119" i="8"/>
  <c r="I119" i="8"/>
  <c r="H119" i="8"/>
  <c r="G119" i="8"/>
  <c r="F119" i="8"/>
  <c r="E119" i="8"/>
  <c r="P79" i="8"/>
  <c r="O79" i="8"/>
  <c r="N79" i="8"/>
  <c r="M79" i="8"/>
  <c r="L79" i="8"/>
  <c r="K79" i="8"/>
  <c r="J79" i="8"/>
  <c r="I79" i="8"/>
  <c r="H79" i="8"/>
  <c r="G79" i="8"/>
  <c r="F79" i="8"/>
  <c r="E79" i="8"/>
  <c r="C103" i="8"/>
  <c r="D103" i="8" s="1"/>
  <c r="E103" i="8" s="1"/>
  <c r="F103" i="8" s="1"/>
  <c r="G103" i="8"/>
  <c r="H103" i="8" s="1"/>
  <c r="I103" i="8" s="1"/>
  <c r="J103" i="8" s="1"/>
  <c r="K103" i="8" s="1"/>
  <c r="L103" i="8" s="1"/>
  <c r="M103" i="8" s="1"/>
  <c r="N103" i="8" s="1"/>
  <c r="O103" i="8" s="1"/>
  <c r="P103" i="8" s="1"/>
  <c r="Q103" i="8" s="1"/>
  <c r="F102" i="8"/>
  <c r="G102" i="8"/>
  <c r="H102" i="8" s="1"/>
  <c r="I102" i="8" s="1"/>
  <c r="J102" i="8" s="1"/>
  <c r="K102" i="8" s="1"/>
  <c r="L102" i="8" s="1"/>
  <c r="M102" i="8" s="1"/>
  <c r="N102" i="8" s="1"/>
  <c r="O102" i="8" s="1"/>
  <c r="P102" i="8" s="1"/>
  <c r="L84" i="8"/>
  <c r="M84" i="8" s="1"/>
  <c r="N84" i="8" s="1"/>
  <c r="O84" i="8" s="1"/>
  <c r="P84" i="8" s="1"/>
  <c r="C85" i="8"/>
  <c r="D85" i="8"/>
  <c r="E85" i="8"/>
  <c r="F85" i="8"/>
  <c r="G85" i="8" s="1"/>
  <c r="H85" i="8" s="1"/>
  <c r="I85" i="8" s="1"/>
  <c r="J85" i="8"/>
  <c r="K85" i="8" s="1"/>
  <c r="L85" i="8" s="1"/>
  <c r="M85" i="8" s="1"/>
  <c r="N85" i="8" s="1"/>
  <c r="O85" i="8" s="1"/>
  <c r="P85" i="8" s="1"/>
  <c r="Q85" i="8" s="1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86" i="8"/>
  <c r="C87" i="8"/>
  <c r="C88" i="8"/>
  <c r="C89" i="8"/>
  <c r="C90" i="8"/>
  <c r="C91" i="8"/>
  <c r="C92" i="8"/>
  <c r="C93" i="8"/>
  <c r="C94" i="8"/>
  <c r="C96" i="8"/>
  <c r="A41" i="8"/>
  <c r="A42" i="8"/>
  <c r="A43" i="8" s="1"/>
  <c r="A44" i="8"/>
  <c r="A45" i="8"/>
  <c r="A46" i="8" s="1"/>
  <c r="A47" i="8"/>
  <c r="A48" i="8"/>
  <c r="A49" i="8"/>
  <c r="A50" i="8" s="1"/>
  <c r="A51" i="8" s="1"/>
  <c r="A52" i="8" s="1"/>
  <c r="A53" i="8"/>
  <c r="A54" i="8"/>
  <c r="A55" i="8"/>
  <c r="A56" i="8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13" i="8"/>
  <c r="A14" i="8"/>
  <c r="A15" i="8" s="1"/>
  <c r="A16" i="8"/>
  <c r="A17" i="8" s="1"/>
  <c r="A18" i="8" s="1"/>
  <c r="A19" i="8" s="1"/>
  <c r="A20" i="8" s="1"/>
  <c r="A21" i="8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/>
  <c r="A34" i="8"/>
  <c r="A35" i="8" s="1"/>
  <c r="A36" i="8" s="1"/>
  <c r="A37" i="8" s="1"/>
  <c r="A38" i="8" s="1"/>
  <c r="A39" i="8" s="1"/>
  <c r="A40" i="8" s="1"/>
  <c r="A77" i="8"/>
  <c r="A78" i="8"/>
  <c r="A86" i="8"/>
  <c r="A87" i="8"/>
  <c r="A88" i="8" s="1"/>
  <c r="A89" i="8" s="1"/>
  <c r="A90" i="8" s="1"/>
  <c r="A91" i="8" s="1"/>
  <c r="A92" i="8" s="1"/>
  <c r="A93" i="8" s="1"/>
  <c r="A94" i="8" s="1"/>
  <c r="A96" i="8" s="1"/>
  <c r="C12" i="8"/>
  <c r="D12" i="8"/>
  <c r="E12" i="8" s="1"/>
  <c r="F12" i="8" s="1"/>
  <c r="G12" i="8" s="1"/>
  <c r="H12" i="8" s="1"/>
  <c r="I12" i="8" s="1"/>
  <c r="J12" i="8" s="1"/>
  <c r="K12" i="8" s="1"/>
  <c r="L12" i="8" s="1"/>
  <c r="M12" i="8" s="1"/>
  <c r="N12" i="8" s="1"/>
  <c r="O12" i="8" s="1"/>
  <c r="P12" i="8" s="1"/>
  <c r="Q12" i="8" s="1"/>
  <c r="Q15" i="8"/>
  <c r="Q47" i="8"/>
  <c r="Q48" i="8"/>
  <c r="Q53" i="8"/>
  <c r="Q77" i="8"/>
  <c r="Q78" i="8"/>
  <c r="Q28" i="8"/>
  <c r="Q29" i="8"/>
  <c r="Q31" i="8"/>
  <c r="Q43" i="8"/>
  <c r="Q32" i="8"/>
  <c r="Q16" i="8"/>
  <c r="Q18" i="8"/>
  <c r="Q26" i="8"/>
  <c r="Q27" i="8"/>
  <c r="Q37" i="8"/>
  <c r="Q44" i="8"/>
  <c r="Q46" i="8"/>
  <c r="Q50" i="8"/>
  <c r="Q52" i="8"/>
  <c r="Q39" i="8"/>
  <c r="Q40" i="8"/>
  <c r="Q38" i="8"/>
  <c r="Q36" i="8"/>
  <c r="Q34" i="8"/>
  <c r="Q33" i="8"/>
  <c r="Q24" i="8"/>
  <c r="Q22" i="8"/>
  <c r="Q21" i="8"/>
  <c r="Q19" i="8"/>
  <c r="Q13" i="8"/>
  <c r="Q93" i="8"/>
  <c r="Q86" i="8"/>
  <c r="Q87" i="8"/>
  <c r="Q89" i="8"/>
  <c r="Q91" i="8"/>
  <c r="Q92" i="8"/>
  <c r="Q94" i="8"/>
  <c r="Q96" i="8"/>
  <c r="Q51" i="8"/>
  <c r="Q45" i="8"/>
  <c r="Q14" i="8"/>
  <c r="Q49" i="8"/>
  <c r="Q20" i="8"/>
  <c r="Q41" i="8"/>
  <c r="Q17" i="8"/>
  <c r="Q35" i="8"/>
  <c r="Q42" i="8"/>
  <c r="Q23" i="8"/>
  <c r="Q25" i="8"/>
  <c r="Q30" i="8"/>
  <c r="Q97" i="8"/>
  <c r="Q90" i="8"/>
  <c r="Q88" i="8"/>
  <c r="Q76" i="8"/>
  <c r="Q75" i="8"/>
  <c r="Q74" i="8"/>
  <c r="Q73" i="8"/>
  <c r="Q72" i="8"/>
  <c r="Q71" i="8"/>
  <c r="Q70" i="8"/>
  <c r="Q69" i="8"/>
  <c r="Q68" i="8"/>
  <c r="Q67" i="8"/>
  <c r="Q66" i="8"/>
  <c r="Q65" i="8"/>
  <c r="Q64" i="8"/>
  <c r="Q63" i="8"/>
  <c r="Q62" i="8"/>
  <c r="Q61" i="8"/>
  <c r="Q60" i="8"/>
  <c r="Q59" i="8"/>
  <c r="Q58" i="8"/>
  <c r="Q57" i="8"/>
  <c r="Q56" i="8"/>
  <c r="Q55" i="8"/>
  <c r="Q54" i="8"/>
  <c r="P174" i="22"/>
  <c r="O174" i="22"/>
  <c r="N174" i="22"/>
  <c r="M174" i="22"/>
  <c r="L174" i="22"/>
  <c r="K174" i="22"/>
  <c r="J174" i="22"/>
  <c r="I174" i="22"/>
  <c r="H174" i="22"/>
  <c r="G174" i="22"/>
  <c r="F174" i="22"/>
  <c r="P168" i="22"/>
  <c r="O168" i="22"/>
  <c r="N168" i="22"/>
  <c r="M168" i="22"/>
  <c r="L168" i="22"/>
  <c r="K168" i="22"/>
  <c r="J168" i="22"/>
  <c r="I168" i="22"/>
  <c r="H168" i="22"/>
  <c r="G168" i="22"/>
  <c r="F168" i="22"/>
  <c r="P162" i="22"/>
  <c r="O162" i="22"/>
  <c r="N162" i="22"/>
  <c r="M162" i="22"/>
  <c r="L162" i="22"/>
  <c r="K162" i="22"/>
  <c r="J162" i="22"/>
  <c r="I162" i="22"/>
  <c r="H162" i="22"/>
  <c r="G162" i="22"/>
  <c r="F162" i="22"/>
  <c r="P156" i="22"/>
  <c r="O156" i="22"/>
  <c r="N156" i="22"/>
  <c r="M156" i="22"/>
  <c r="L156" i="22"/>
  <c r="K156" i="22"/>
  <c r="J156" i="22"/>
  <c r="I156" i="22"/>
  <c r="H156" i="22"/>
  <c r="G156" i="22"/>
  <c r="F156" i="22"/>
  <c r="P150" i="22"/>
  <c r="O150" i="22"/>
  <c r="N150" i="22"/>
  <c r="M150" i="22"/>
  <c r="L150" i="22"/>
  <c r="K150" i="22"/>
  <c r="J150" i="22"/>
  <c r="I150" i="22"/>
  <c r="H150" i="22"/>
  <c r="G150" i="22"/>
  <c r="F150" i="22"/>
  <c r="P144" i="22"/>
  <c r="O144" i="22"/>
  <c r="N144" i="22"/>
  <c r="M144" i="22"/>
  <c r="L144" i="22"/>
  <c r="K144" i="22"/>
  <c r="J144" i="22"/>
  <c r="I144" i="22"/>
  <c r="H144" i="22"/>
  <c r="G144" i="22"/>
  <c r="F144" i="22"/>
  <c r="P138" i="22"/>
  <c r="O138" i="22"/>
  <c r="N138" i="22"/>
  <c r="M138" i="22"/>
  <c r="L138" i="22"/>
  <c r="K138" i="22"/>
  <c r="J138" i="22"/>
  <c r="I138" i="22"/>
  <c r="H138" i="22"/>
  <c r="G138" i="22"/>
  <c r="F138" i="22"/>
  <c r="P132" i="22"/>
  <c r="O132" i="22"/>
  <c r="N132" i="22"/>
  <c r="M132" i="22"/>
  <c r="L132" i="22"/>
  <c r="K132" i="22"/>
  <c r="J132" i="22"/>
  <c r="I132" i="22"/>
  <c r="H132" i="22"/>
  <c r="G132" i="22"/>
  <c r="F132" i="22"/>
  <c r="P126" i="22"/>
  <c r="O126" i="22"/>
  <c r="N126" i="22"/>
  <c r="M126" i="22"/>
  <c r="L126" i="22"/>
  <c r="K126" i="22"/>
  <c r="J126" i="22"/>
  <c r="I126" i="22"/>
  <c r="H126" i="22"/>
  <c r="G126" i="22"/>
  <c r="F126" i="22"/>
  <c r="P120" i="22"/>
  <c r="O120" i="22"/>
  <c r="N120" i="22"/>
  <c r="M120" i="22"/>
  <c r="L120" i="22"/>
  <c r="K120" i="22"/>
  <c r="J120" i="22"/>
  <c r="I120" i="22"/>
  <c r="H120" i="22"/>
  <c r="G120" i="22"/>
  <c r="F120" i="22"/>
  <c r="P114" i="22"/>
  <c r="O114" i="22"/>
  <c r="N114" i="22"/>
  <c r="M114" i="22"/>
  <c r="L114" i="22"/>
  <c r="K114" i="22"/>
  <c r="J114" i="22"/>
  <c r="I114" i="22"/>
  <c r="H114" i="22"/>
  <c r="G114" i="22"/>
  <c r="F114" i="22"/>
  <c r="P108" i="22"/>
  <c r="O108" i="22"/>
  <c r="N108" i="22"/>
  <c r="M108" i="22"/>
  <c r="L108" i="22"/>
  <c r="K108" i="22"/>
  <c r="J108" i="22"/>
  <c r="I108" i="22"/>
  <c r="H108" i="22"/>
  <c r="G108" i="22"/>
  <c r="F108" i="22"/>
  <c r="P102" i="22"/>
  <c r="O102" i="22"/>
  <c r="N102" i="22"/>
  <c r="M102" i="22"/>
  <c r="L102" i="22"/>
  <c r="K102" i="22"/>
  <c r="J102" i="22"/>
  <c r="I102" i="22"/>
  <c r="H102" i="22"/>
  <c r="G102" i="22"/>
  <c r="F102" i="22"/>
  <c r="P96" i="22"/>
  <c r="O96" i="22"/>
  <c r="N96" i="22"/>
  <c r="M96" i="22"/>
  <c r="L96" i="22"/>
  <c r="K96" i="22"/>
  <c r="J96" i="22"/>
  <c r="I96" i="22"/>
  <c r="H96" i="22"/>
  <c r="G96" i="22"/>
  <c r="F96" i="22"/>
  <c r="P90" i="22"/>
  <c r="O90" i="22"/>
  <c r="N90" i="22"/>
  <c r="M90" i="22"/>
  <c r="L90" i="22"/>
  <c r="K90" i="22"/>
  <c r="J90" i="22"/>
  <c r="I90" i="22"/>
  <c r="H90" i="22"/>
  <c r="G90" i="22"/>
  <c r="F90" i="22"/>
  <c r="P84" i="22"/>
  <c r="O84" i="22"/>
  <c r="N84" i="22"/>
  <c r="M84" i="22"/>
  <c r="L84" i="22"/>
  <c r="K84" i="22"/>
  <c r="J84" i="22"/>
  <c r="I84" i="22"/>
  <c r="H84" i="22"/>
  <c r="G84" i="22"/>
  <c r="F84" i="22"/>
  <c r="P78" i="22"/>
  <c r="O78" i="22"/>
  <c r="N78" i="22"/>
  <c r="M78" i="22"/>
  <c r="L78" i="22"/>
  <c r="K78" i="22"/>
  <c r="J78" i="22"/>
  <c r="I78" i="22"/>
  <c r="H78" i="22"/>
  <c r="G78" i="22"/>
  <c r="F78" i="22"/>
  <c r="P72" i="22"/>
  <c r="O72" i="22"/>
  <c r="N72" i="22"/>
  <c r="M72" i="22"/>
  <c r="L72" i="22"/>
  <c r="K72" i="22"/>
  <c r="J72" i="22"/>
  <c r="I72" i="22"/>
  <c r="H72" i="22"/>
  <c r="G72" i="22"/>
  <c r="F72" i="22"/>
  <c r="P66" i="22"/>
  <c r="O66" i="22"/>
  <c r="N66" i="22"/>
  <c r="M66" i="22"/>
  <c r="L66" i="22"/>
  <c r="K66" i="22"/>
  <c r="J66" i="22"/>
  <c r="I66" i="22"/>
  <c r="H66" i="22"/>
  <c r="G66" i="22"/>
  <c r="F66" i="22"/>
  <c r="P60" i="22"/>
  <c r="O60" i="22"/>
  <c r="N60" i="22"/>
  <c r="M60" i="22"/>
  <c r="L60" i="22"/>
  <c r="K60" i="22"/>
  <c r="J60" i="22"/>
  <c r="I60" i="22"/>
  <c r="H60" i="22"/>
  <c r="G60" i="22"/>
  <c r="F60" i="22"/>
  <c r="P54" i="22"/>
  <c r="O54" i="22"/>
  <c r="N54" i="22"/>
  <c r="M54" i="22"/>
  <c r="L54" i="22"/>
  <c r="K54" i="22"/>
  <c r="J54" i="22"/>
  <c r="I54" i="22"/>
  <c r="H54" i="22"/>
  <c r="G54" i="22"/>
  <c r="F54" i="22"/>
  <c r="P48" i="22"/>
  <c r="O48" i="22"/>
  <c r="N48" i="22"/>
  <c r="M48" i="22"/>
  <c r="L48" i="22"/>
  <c r="K48" i="22"/>
  <c r="J48" i="22"/>
  <c r="I48" i="22"/>
  <c r="H48" i="22"/>
  <c r="G48" i="22"/>
  <c r="F48" i="22"/>
  <c r="P42" i="22"/>
  <c r="O42" i="22"/>
  <c r="N42" i="22"/>
  <c r="M42" i="22"/>
  <c r="L42" i="22"/>
  <c r="K42" i="22"/>
  <c r="J42" i="22"/>
  <c r="I42" i="22"/>
  <c r="H42" i="22"/>
  <c r="G42" i="22"/>
  <c r="F42" i="22"/>
  <c r="P36" i="22"/>
  <c r="O36" i="22"/>
  <c r="N36" i="22"/>
  <c r="M36" i="22"/>
  <c r="L36" i="22"/>
  <c r="K36" i="22"/>
  <c r="J36" i="22"/>
  <c r="I36" i="22"/>
  <c r="H36" i="22"/>
  <c r="G36" i="22"/>
  <c r="F36" i="22"/>
  <c r="P30" i="22"/>
  <c r="O30" i="22"/>
  <c r="N30" i="22"/>
  <c r="M30" i="22"/>
  <c r="L30" i="22"/>
  <c r="K30" i="22"/>
  <c r="J30" i="22"/>
  <c r="I30" i="22"/>
  <c r="H30" i="22"/>
  <c r="G30" i="22"/>
  <c r="F30" i="22"/>
  <c r="P24" i="22"/>
  <c r="O24" i="22"/>
  <c r="N24" i="22"/>
  <c r="M24" i="22"/>
  <c r="L24" i="22"/>
  <c r="K24" i="22"/>
  <c r="J24" i="22"/>
  <c r="I24" i="22"/>
  <c r="H24" i="22"/>
  <c r="G24" i="22"/>
  <c r="F24" i="22"/>
  <c r="P18" i="22"/>
  <c r="O18" i="22"/>
  <c r="N18" i="22"/>
  <c r="M18" i="22"/>
  <c r="L18" i="22"/>
  <c r="K18" i="22"/>
  <c r="J18" i="22"/>
  <c r="I18" i="22"/>
  <c r="H18" i="22"/>
  <c r="G18" i="22"/>
  <c r="F18" i="22"/>
  <c r="P12" i="22"/>
  <c r="O12" i="22"/>
  <c r="N12" i="22"/>
  <c r="M12" i="22"/>
  <c r="L12" i="22"/>
  <c r="K12" i="22"/>
  <c r="J12" i="22"/>
  <c r="I12" i="22"/>
  <c r="H12" i="22"/>
  <c r="G12" i="22"/>
  <c r="F12" i="22"/>
  <c r="C195" i="22"/>
  <c r="C194" i="22"/>
  <c r="C193" i="22"/>
  <c r="C192" i="22"/>
  <c r="C191" i="22"/>
  <c r="C190" i="22"/>
  <c r="C189" i="22"/>
  <c r="C188" i="22"/>
  <c r="C187" i="22"/>
  <c r="C186" i="22"/>
  <c r="C185" i="22"/>
  <c r="C184" i="22"/>
  <c r="C183" i="22"/>
  <c r="C182" i="22"/>
  <c r="C181" i="22"/>
  <c r="A179" i="22"/>
  <c r="A178" i="22"/>
  <c r="A177" i="22"/>
  <c r="A176" i="22"/>
  <c r="C174" i="22"/>
  <c r="A173" i="22"/>
  <c r="A172" i="22"/>
  <c r="A171" i="22"/>
  <c r="A170" i="22"/>
  <c r="C168" i="22"/>
  <c r="A167" i="22"/>
  <c r="A166" i="22"/>
  <c r="A165" i="22"/>
  <c r="A164" i="22"/>
  <c r="C162" i="22"/>
  <c r="A132" i="22"/>
  <c r="A138" i="22"/>
  <c r="A144" i="22" s="1"/>
  <c r="A150" i="22" s="1"/>
  <c r="A156" i="22" s="1"/>
  <c r="A162" i="22" s="1"/>
  <c r="A161" i="22"/>
  <c r="A160" i="22"/>
  <c r="A159" i="22"/>
  <c r="A158" i="22"/>
  <c r="C156" i="22"/>
  <c r="A155" i="22"/>
  <c r="A154" i="22"/>
  <c r="A153" i="22"/>
  <c r="A152" i="22"/>
  <c r="C150" i="22"/>
  <c r="A149" i="22"/>
  <c r="A148" i="22"/>
  <c r="A147" i="22"/>
  <c r="A146" i="22"/>
  <c r="C144" i="22"/>
  <c r="A143" i="22"/>
  <c r="A142" i="22"/>
  <c r="A141" i="22"/>
  <c r="A140" i="22"/>
  <c r="C138" i="22"/>
  <c r="A137" i="22"/>
  <c r="A136" i="22"/>
  <c r="A135" i="22"/>
  <c r="A134" i="22"/>
  <c r="C132" i="22"/>
  <c r="A131" i="22"/>
  <c r="A130" i="22"/>
  <c r="A129" i="22"/>
  <c r="A128" i="22"/>
  <c r="C126" i="22"/>
  <c r="A125" i="22"/>
  <c r="A124" i="22"/>
  <c r="A123" i="22"/>
  <c r="A122" i="22"/>
  <c r="C120" i="22"/>
  <c r="A119" i="22"/>
  <c r="A118" i="22"/>
  <c r="A117" i="22"/>
  <c r="A116" i="22"/>
  <c r="C114" i="22"/>
  <c r="A113" i="22"/>
  <c r="A112" i="22"/>
  <c r="A111" i="22"/>
  <c r="A110" i="22"/>
  <c r="C108" i="22"/>
  <c r="A107" i="22"/>
  <c r="A106" i="22"/>
  <c r="A105" i="22"/>
  <c r="A104" i="22"/>
  <c r="C102" i="22"/>
  <c r="A101" i="22"/>
  <c r="A100" i="22"/>
  <c r="A99" i="22"/>
  <c r="A98" i="22"/>
  <c r="C96" i="22"/>
  <c r="A18" i="22"/>
  <c r="A24" i="22" s="1"/>
  <c r="A30" i="22" s="1"/>
  <c r="A36" i="22" s="1"/>
  <c r="A42" i="22" s="1"/>
  <c r="A48" i="22" s="1"/>
  <c r="A95" i="22"/>
  <c r="A94" i="22"/>
  <c r="A93" i="22"/>
  <c r="A92" i="22"/>
  <c r="C90" i="22"/>
  <c r="A89" i="22"/>
  <c r="A88" i="22"/>
  <c r="A87" i="22"/>
  <c r="A86" i="22"/>
  <c r="C84" i="22"/>
  <c r="A83" i="22"/>
  <c r="A82" i="22"/>
  <c r="A81" i="22"/>
  <c r="A80" i="22"/>
  <c r="C78" i="22"/>
  <c r="A77" i="22"/>
  <c r="A76" i="22"/>
  <c r="A75" i="22"/>
  <c r="A74" i="22"/>
  <c r="C72" i="22"/>
  <c r="A71" i="22"/>
  <c r="A70" i="22"/>
  <c r="A69" i="22"/>
  <c r="A68" i="22"/>
  <c r="C66" i="22"/>
  <c r="A65" i="22"/>
  <c r="A64" i="22"/>
  <c r="A63" i="22"/>
  <c r="A62" i="22"/>
  <c r="C60" i="22"/>
  <c r="A59" i="22"/>
  <c r="A58" i="22"/>
  <c r="A57" i="22"/>
  <c r="A56" i="22"/>
  <c r="C54" i="22"/>
  <c r="A53" i="22"/>
  <c r="A52" i="22"/>
  <c r="A51" i="22"/>
  <c r="A50" i="22"/>
  <c r="C48" i="22"/>
  <c r="A47" i="22"/>
  <c r="A46" i="22"/>
  <c r="A45" i="22"/>
  <c r="A44" i="22"/>
  <c r="C42" i="22"/>
  <c r="A41" i="22"/>
  <c r="A40" i="22"/>
  <c r="A39" i="22"/>
  <c r="A38" i="22"/>
  <c r="C36" i="22"/>
  <c r="A35" i="22"/>
  <c r="A34" i="22"/>
  <c r="A33" i="22"/>
  <c r="A32" i="22"/>
  <c r="C30" i="22"/>
  <c r="A29" i="22"/>
  <c r="A28" i="22"/>
  <c r="A27" i="22"/>
  <c r="A26" i="22"/>
  <c r="C24" i="22"/>
  <c r="A23" i="22"/>
  <c r="A22" i="22"/>
  <c r="A21" i="22"/>
  <c r="A20" i="22"/>
  <c r="C18" i="22"/>
  <c r="A17" i="22"/>
  <c r="A16" i="22"/>
  <c r="A15" i="22"/>
  <c r="A14" i="22"/>
  <c r="C12" i="22"/>
  <c r="Q13" i="26"/>
  <c r="Q12" i="26"/>
  <c r="Q11" i="26"/>
  <c r="E10" i="26"/>
  <c r="F10" i="26"/>
  <c r="G10" i="26"/>
  <c r="H10" i="26"/>
  <c r="I10" i="26"/>
  <c r="J10" i="26"/>
  <c r="K10" i="26"/>
  <c r="L10" i="26"/>
  <c r="M10" i="26"/>
  <c r="N10" i="26"/>
  <c r="O10" i="26"/>
  <c r="P10" i="26"/>
  <c r="D9" i="26"/>
  <c r="E9" i="26" s="1"/>
  <c r="F9" i="26" s="1"/>
  <c r="G9" i="26" s="1"/>
  <c r="H9" i="26" s="1"/>
  <c r="I9" i="26" s="1"/>
  <c r="J9" i="26" s="1"/>
  <c r="K9" i="26" s="1"/>
  <c r="L9" i="26" s="1"/>
  <c r="M9" i="26" s="1"/>
  <c r="N9" i="26" s="1"/>
  <c r="O9" i="26" s="1"/>
  <c r="P9" i="26" s="1"/>
  <c r="Q9" i="26" s="1"/>
  <c r="A552" i="2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F118" i="2"/>
  <c r="F117" i="2"/>
  <c r="F116" i="2"/>
  <c r="F115" i="2"/>
  <c r="F114" i="2"/>
  <c r="F113" i="2"/>
  <c r="F112" i="2"/>
  <c r="F111" i="2"/>
  <c r="F110" i="2"/>
  <c r="F109" i="2"/>
  <c r="A536" i="2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F142" i="2"/>
  <c r="F141" i="2"/>
  <c r="F140" i="2"/>
  <c r="F152" i="2"/>
  <c r="F139" i="2"/>
  <c r="F138" i="2"/>
  <c r="F136" i="2"/>
  <c r="F135" i="2"/>
  <c r="F134" i="2"/>
  <c r="F133" i="2"/>
  <c r="F132" i="2"/>
  <c r="F131" i="2"/>
  <c r="F130" i="2"/>
  <c r="F129" i="2"/>
  <c r="F154" i="2"/>
  <c r="F97" i="2"/>
  <c r="F76" i="2"/>
  <c r="F48" i="2"/>
  <c r="F53" i="2"/>
  <c r="F46" i="2"/>
  <c r="F25" i="2"/>
  <c r="F67" i="2"/>
  <c r="F66" i="2"/>
  <c r="F65" i="2"/>
  <c r="F58" i="2"/>
  <c r="F42" i="2"/>
  <c r="F28" i="2"/>
  <c r="F40" i="2"/>
  <c r="F37" i="2"/>
  <c r="F36" i="2"/>
  <c r="F35" i="2"/>
  <c r="F33" i="2"/>
  <c r="F44" i="2"/>
  <c r="F54" i="2"/>
  <c r="F47" i="2"/>
  <c r="F50" i="2"/>
  <c r="F29" i="2"/>
  <c r="F32" i="2"/>
  <c r="F26" i="2"/>
  <c r="F45" i="2"/>
  <c r="F155" i="2"/>
  <c r="F51" i="2"/>
  <c r="F34" i="2"/>
  <c r="F39" i="2"/>
  <c r="F31" i="2"/>
  <c r="F64" i="2"/>
  <c r="F59" i="2"/>
  <c r="F20" i="2"/>
  <c r="F49" i="2"/>
  <c r="F27" i="2"/>
  <c r="F330" i="2"/>
  <c r="F316" i="2"/>
  <c r="F308" i="2"/>
  <c r="F328" i="2"/>
  <c r="F239" i="2"/>
  <c r="F230" i="2"/>
  <c r="F195" i="2"/>
  <c r="F183" i="2"/>
  <c r="F172" i="2"/>
  <c r="F162" i="2"/>
  <c r="F331" i="2"/>
  <c r="F332" i="2"/>
  <c r="F171" i="2"/>
  <c r="F173" i="2"/>
  <c r="F174" i="2"/>
  <c r="F175" i="2"/>
  <c r="F176" i="2"/>
  <c r="F177" i="2"/>
  <c r="F178" i="2"/>
  <c r="F179" i="2"/>
  <c r="F180" i="2"/>
  <c r="F181" i="2"/>
  <c r="F182" i="2"/>
  <c r="F184" i="2"/>
  <c r="F185" i="2"/>
  <c r="F186" i="2"/>
  <c r="F187" i="2"/>
  <c r="F188" i="2"/>
  <c r="F189" i="2"/>
  <c r="F190" i="2"/>
  <c r="F191" i="2"/>
  <c r="F192" i="2"/>
  <c r="F193" i="2"/>
  <c r="F194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1" i="2"/>
  <c r="F232" i="2"/>
  <c r="F233" i="2"/>
  <c r="F234" i="2"/>
  <c r="F235" i="2"/>
  <c r="F236" i="2"/>
  <c r="F237" i="2"/>
  <c r="F238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9" i="2"/>
  <c r="F310" i="2"/>
  <c r="F311" i="2"/>
  <c r="F312" i="2"/>
  <c r="F313" i="2"/>
  <c r="F314" i="2"/>
  <c r="F315" i="2"/>
  <c r="F317" i="2"/>
  <c r="F318" i="2"/>
  <c r="F319" i="2"/>
  <c r="F320" i="2"/>
  <c r="F321" i="2"/>
  <c r="F322" i="2"/>
  <c r="F323" i="2"/>
  <c r="F324" i="2"/>
  <c r="F325" i="2"/>
  <c r="F326" i="2"/>
  <c r="F327" i="2"/>
  <c r="F329" i="2"/>
  <c r="F163" i="2"/>
  <c r="F164" i="2"/>
  <c r="F165" i="2"/>
  <c r="F166" i="2"/>
  <c r="F167" i="2"/>
  <c r="F168" i="2"/>
  <c r="F169" i="2"/>
  <c r="F170" i="2"/>
  <c r="F161" i="2"/>
  <c r="F55" i="2"/>
  <c r="F94" i="2"/>
  <c r="F95" i="2"/>
  <c r="F96" i="2"/>
  <c r="F41" i="2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F38" i="2"/>
  <c r="F43" i="2"/>
  <c r="F24" i="2"/>
  <c r="A523" i="2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E501" i="2"/>
  <c r="E476" i="2"/>
  <c r="F17" i="2"/>
  <c r="F18" i="2"/>
  <c r="F19" i="2"/>
  <c r="F21" i="2"/>
  <c r="F22" i="2"/>
  <c r="F30" i="2"/>
  <c r="F52" i="2"/>
  <c r="F56" i="2"/>
  <c r="F57" i="2"/>
  <c r="F60" i="2"/>
  <c r="F61" i="2"/>
  <c r="F62" i="2"/>
  <c r="F63" i="2"/>
  <c r="F68" i="2"/>
  <c r="F69" i="2"/>
  <c r="F70" i="2"/>
  <c r="F71" i="2"/>
  <c r="F72" i="2"/>
  <c r="F73" i="2"/>
  <c r="F74" i="2"/>
  <c r="F75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8" i="2"/>
  <c r="F99" i="2"/>
  <c r="F100" i="2"/>
  <c r="F101" i="2"/>
  <c r="F102" i="2"/>
  <c r="F103" i="2"/>
  <c r="F104" i="2"/>
  <c r="F105" i="2"/>
  <c r="F106" i="2"/>
  <c r="F107" i="2"/>
  <c r="F108" i="2"/>
  <c r="F119" i="2"/>
  <c r="F120" i="2"/>
  <c r="F121" i="2"/>
  <c r="F122" i="2"/>
  <c r="F124" i="2"/>
  <c r="F126" i="2"/>
  <c r="F127" i="2"/>
  <c r="F128" i="2"/>
  <c r="F137" i="2"/>
  <c r="F16" i="2"/>
  <c r="A355" i="2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E508" i="2"/>
  <c r="E509" i="2"/>
  <c r="E510" i="2"/>
  <c r="E511" i="2"/>
  <c r="E512" i="2"/>
  <c r="E513" i="2"/>
  <c r="E514" i="2"/>
  <c r="E507" i="2"/>
  <c r="E445" i="2"/>
  <c r="E413" i="2"/>
  <c r="E407" i="2"/>
  <c r="E406" i="2"/>
  <c r="E405" i="2"/>
  <c r="E404" i="2"/>
  <c r="E403" i="2"/>
  <c r="E402" i="2"/>
  <c r="E401" i="2"/>
  <c r="E400" i="2"/>
  <c r="E394" i="2"/>
  <c r="E393" i="2"/>
  <c r="E392" i="2"/>
  <c r="E391" i="2"/>
  <c r="E390" i="2"/>
  <c r="A323" i="2"/>
  <c r="A324" i="2" s="1"/>
  <c r="A317" i="2"/>
  <c r="A309" i="2"/>
  <c r="A310" i="2" s="1"/>
  <c r="A311" i="2" s="1"/>
  <c r="A312" i="2" s="1"/>
  <c r="A313" i="2" s="1"/>
  <c r="A314" i="2" s="1"/>
  <c r="A296" i="2"/>
  <c r="A297" i="2" s="1"/>
  <c r="A298" i="2" s="1"/>
  <c r="A299" i="2" s="1"/>
  <c r="A275" i="2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61" i="2"/>
  <c r="A262" i="2" s="1"/>
  <c r="A250" i="2"/>
  <c r="A251" i="2" s="1"/>
  <c r="A245" i="2"/>
  <c r="A246" i="2" s="1"/>
  <c r="A247" i="2" s="1"/>
  <c r="A220" i="2"/>
  <c r="A221" i="2" s="1"/>
  <c r="A222" i="2" s="1"/>
  <c r="A217" i="2"/>
  <c r="A214" i="2"/>
  <c r="A205" i="2"/>
  <c r="A206" i="2" s="1"/>
  <c r="A207" i="2" s="1"/>
  <c r="A208" i="2" s="1"/>
  <c r="A196" i="2"/>
  <c r="A197" i="2" s="1"/>
  <c r="A198" i="2" s="1"/>
  <c r="A199" i="2" s="1"/>
  <c r="A190" i="2"/>
  <c r="A191" i="2" s="1"/>
  <c r="A192" i="2" s="1"/>
  <c r="A193" i="2" s="1"/>
  <c r="A176" i="2"/>
  <c r="A177" i="2" s="1"/>
  <c r="A178" i="2" s="1"/>
  <c r="A179" i="2" s="1"/>
  <c r="A180" i="2" s="1"/>
  <c r="A181" i="2" s="1"/>
  <c r="A162" i="2"/>
  <c r="A163" i="2"/>
  <c r="A164" i="2" s="1"/>
  <c r="A165" i="2" s="1"/>
  <c r="A166" i="2" s="1"/>
  <c r="A167" i="2" s="1"/>
  <c r="A168" i="2" s="1"/>
  <c r="A169" i="2" s="1"/>
  <c r="A170" i="2" s="1"/>
  <c r="E389" i="2"/>
  <c r="E433" i="2"/>
  <c r="E432" i="2"/>
  <c r="E431" i="2"/>
  <c r="E436" i="2"/>
  <c r="E435" i="2"/>
  <c r="E398" i="2"/>
  <c r="E379" i="2"/>
  <c r="E378" i="2"/>
  <c r="E372" i="2"/>
  <c r="E434" i="2"/>
  <c r="E430" i="2"/>
  <c r="E438" i="2"/>
  <c r="E442" i="2"/>
  <c r="E423" i="2"/>
  <c r="E421" i="2"/>
  <c r="E420" i="2"/>
  <c r="E416" i="2"/>
  <c r="E417" i="2"/>
  <c r="E418" i="2"/>
  <c r="E419" i="2"/>
  <c r="E370" i="2"/>
  <c r="E371" i="2"/>
  <c r="E373" i="2"/>
  <c r="E375" i="2"/>
  <c r="E374" i="2"/>
  <c r="A346" i="2"/>
  <c r="A343" i="2"/>
  <c r="A338" i="2"/>
  <c r="A339" i="2" s="1"/>
  <c r="A340" i="2" s="1"/>
  <c r="A320" i="2"/>
  <c r="A306" i="2"/>
  <c r="A302" i="2"/>
  <c r="A303" i="2" s="1"/>
  <c r="A293" i="2"/>
  <c r="A289" i="2"/>
  <c r="A290" i="2" s="1"/>
  <c r="A271" i="2"/>
  <c r="A272" i="2" s="1"/>
  <c r="A268" i="2"/>
  <c r="A265" i="2"/>
  <c r="A257" i="2"/>
  <c r="A258" i="2" s="1"/>
  <c r="A240" i="2"/>
  <c r="A241" i="2" s="1"/>
  <c r="A242" i="2" s="1"/>
  <c r="A236" i="2"/>
  <c r="A237" i="2" s="1"/>
  <c r="A231" i="2"/>
  <c r="A232" i="2" s="1"/>
  <c r="A233" i="2" s="1"/>
  <c r="A228" i="2"/>
  <c r="A225" i="2"/>
  <c r="A211" i="2"/>
  <c r="A202" i="2"/>
  <c r="A184" i="2"/>
  <c r="A185" i="2" s="1"/>
  <c r="A186" i="2" s="1"/>
  <c r="A187" i="2" s="1"/>
  <c r="A173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46" i="2"/>
  <c r="E444" i="2"/>
  <c r="E443" i="2"/>
  <c r="E441" i="2"/>
  <c r="E440" i="2"/>
  <c r="E439" i="2"/>
  <c r="E437" i="2"/>
  <c r="E429" i="2"/>
  <c r="E428" i="2"/>
  <c r="E427" i="2"/>
  <c r="E426" i="2"/>
  <c r="E425" i="2"/>
  <c r="E424" i="2"/>
  <c r="E422" i="2"/>
  <c r="E415" i="2"/>
  <c r="E412" i="2"/>
  <c r="E411" i="2"/>
  <c r="E410" i="2"/>
  <c r="E409" i="2"/>
  <c r="E399" i="2"/>
  <c r="E397" i="2"/>
  <c r="E396" i="2"/>
  <c r="E387" i="2"/>
  <c r="E385" i="2"/>
  <c r="E384" i="2"/>
  <c r="E383" i="2"/>
  <c r="E382" i="2"/>
  <c r="E381" i="2"/>
  <c r="E380" i="2"/>
  <c r="E377" i="2"/>
  <c r="E376" i="2"/>
  <c r="A5" i="2"/>
  <c r="A6" i="2" s="1"/>
  <c r="A7" i="2" s="1"/>
  <c r="A8" i="2" s="1"/>
  <c r="A9" i="2" s="1"/>
  <c r="O19" i="30"/>
  <c r="N19" i="30"/>
  <c r="M19" i="30"/>
  <c r="L19" i="30"/>
  <c r="K19" i="30"/>
  <c r="J19" i="30"/>
  <c r="I19" i="30"/>
  <c r="H19" i="30"/>
  <c r="G19" i="30"/>
  <c r="F19" i="30"/>
  <c r="E19" i="30"/>
  <c r="F28" i="31"/>
  <c r="F33" i="31" s="1"/>
  <c r="G28" i="31"/>
  <c r="H90" i="41"/>
  <c r="G33" i="31"/>
  <c r="H28" i="31"/>
  <c r="H33" i="31" s="1"/>
  <c r="I92" i="41" s="1"/>
  <c r="I28" i="31"/>
  <c r="I33" i="31" s="1"/>
  <c r="J28" i="31"/>
  <c r="J33" i="31" s="1"/>
  <c r="K92" i="41" s="1"/>
  <c r="K28" i="31"/>
  <c r="L90" i="41" s="1"/>
  <c r="L28" i="31"/>
  <c r="L33" i="31"/>
  <c r="M28" i="31"/>
  <c r="M33" i="31" s="1"/>
  <c r="N92" i="41" s="1"/>
  <c r="N28" i="31"/>
  <c r="N33" i="31"/>
  <c r="E90" i="41"/>
  <c r="F92" i="41"/>
  <c r="F90" i="41"/>
  <c r="J90" i="41"/>
  <c r="K90" i="41"/>
  <c r="M90" i="41"/>
  <c r="O90" i="41"/>
  <c r="O24" i="31"/>
  <c r="O21" i="31"/>
  <c r="D92" i="41"/>
  <c r="D90" i="41"/>
  <c r="O16" i="31"/>
  <c r="D48" i="29"/>
  <c r="D23" i="29"/>
  <c r="O37" i="31"/>
  <c r="O44" i="31"/>
  <c r="H35" i="31"/>
  <c r="H42" i="31"/>
  <c r="D204" i="30"/>
  <c r="D42" i="31"/>
  <c r="I42" i="31"/>
  <c r="L35" i="31"/>
  <c r="M92" i="41"/>
  <c r="O92" i="41"/>
  <c r="J92" i="41"/>
  <c r="Q119" i="8"/>
  <c r="T45" i="48"/>
  <c r="P73" i="30"/>
  <c r="P84" i="15"/>
  <c r="P19" i="30"/>
  <c r="AI45" i="48"/>
  <c r="P93" i="15"/>
  <c r="H92" i="41"/>
  <c r="P24" i="15"/>
  <c r="E29" i="41"/>
  <c r="F39" i="11"/>
  <c r="F42" i="11" s="1"/>
  <c r="C48" i="41"/>
  <c r="C51" i="41"/>
  <c r="D19" i="15"/>
  <c r="D24" i="15" s="1"/>
  <c r="A92" i="19"/>
  <c r="A93" i="19" s="1"/>
  <c r="A94" i="19"/>
  <c r="O339" i="7"/>
  <c r="P75" i="51"/>
  <c r="O29" i="11"/>
  <c r="O216" i="30"/>
  <c r="O55" i="16"/>
  <c r="O58" i="16" s="1"/>
  <c r="O56" i="16" s="1"/>
  <c r="O57" i="16"/>
  <c r="O20" i="11"/>
  <c r="O24" i="11" s="1"/>
  <c r="O19" i="11"/>
  <c r="L216" i="30"/>
  <c r="L55" i="16"/>
  <c r="L58" i="16"/>
  <c r="L57" i="16"/>
  <c r="L56" i="16" s="1"/>
  <c r="L20" i="11" s="1"/>
  <c r="L24" i="11" s="1"/>
  <c r="A81" i="20"/>
  <c r="A82" i="20" s="1"/>
  <c r="A83" i="20" s="1"/>
  <c r="A84" i="20" s="1"/>
  <c r="A85" i="20"/>
  <c r="A86" i="20" s="1"/>
  <c r="A87" i="20" s="1"/>
  <c r="A88" i="20" s="1"/>
  <c r="A89" i="20" s="1"/>
  <c r="A90" i="20" s="1"/>
  <c r="A91" i="20" s="1"/>
  <c r="A92" i="20" s="1"/>
  <c r="A93" i="20" s="1"/>
  <c r="A79" i="20"/>
  <c r="F11" i="8"/>
  <c r="G11" i="8" s="1"/>
  <c r="H11" i="8" s="1"/>
  <c r="I11" i="8" s="1"/>
  <c r="J11" i="8"/>
  <c r="K11" i="8" s="1"/>
  <c r="L11" i="8" s="1"/>
  <c r="M11" i="8" s="1"/>
  <c r="N11" i="8" s="1"/>
  <c r="O11" i="8" s="1"/>
  <c r="P11" i="8" s="1"/>
  <c r="I122" i="20"/>
  <c r="I116" i="51" s="1"/>
  <c r="K339" i="7"/>
  <c r="L75" i="51"/>
  <c r="E216" i="30"/>
  <c r="E57" i="16"/>
  <c r="E19" i="11"/>
  <c r="E55" i="16"/>
  <c r="F58" i="16"/>
  <c r="H52" i="16"/>
  <c r="H19" i="11" s="1"/>
  <c r="D29" i="41"/>
  <c r="D29" i="11"/>
  <c r="D31" i="11" s="1"/>
  <c r="E28" i="11" s="1"/>
  <c r="L339" i="7"/>
  <c r="M75" i="51"/>
  <c r="L29" i="11"/>
  <c r="J29" i="11"/>
  <c r="K13" i="16"/>
  <c r="K52" i="16" s="1"/>
  <c r="K216" i="30" s="1"/>
  <c r="J26" i="16"/>
  <c r="G52" i="16"/>
  <c r="G55" i="16" s="1"/>
  <c r="M339" i="7"/>
  <c r="N75" i="51"/>
  <c r="M29" i="11" s="1"/>
  <c r="D37" i="11"/>
  <c r="E34" i="11" s="1"/>
  <c r="D34" i="26"/>
  <c r="D8" i="26"/>
  <c r="E8" i="26" s="1"/>
  <c r="F34" i="26"/>
  <c r="G34" i="26" s="1"/>
  <c r="H34" i="26" s="1"/>
  <c r="I34" i="26" s="1"/>
  <c r="J34" i="26" s="1"/>
  <c r="K34" i="26" s="1"/>
  <c r="L34" i="26" s="1"/>
  <c r="M34" i="26" s="1"/>
  <c r="N34" i="26" s="1"/>
  <c r="O34" i="26" s="1"/>
  <c r="P34" i="26" s="1"/>
  <c r="N339" i="7"/>
  <c r="O75" i="51"/>
  <c r="N29" i="11"/>
  <c r="I52" i="16"/>
  <c r="I216" i="30" s="1"/>
  <c r="Q36" i="26"/>
  <c r="E47" i="30"/>
  <c r="E54" i="30" s="1"/>
  <c r="E240" i="30"/>
  <c r="F236" i="30" s="1"/>
  <c r="C40" i="15"/>
  <c r="E29" i="15"/>
  <c r="E34" i="15" s="1"/>
  <c r="D31" i="15"/>
  <c r="D32" i="15" s="1"/>
  <c r="F53" i="15"/>
  <c r="F58" i="15"/>
  <c r="F55" i="15" s="1"/>
  <c r="E55" i="15"/>
  <c r="E42" i="15"/>
  <c r="E35" i="41" s="1"/>
  <c r="G45" i="15"/>
  <c r="G50" i="15"/>
  <c r="H45" i="15" s="1"/>
  <c r="F47" i="15"/>
  <c r="F42" i="15"/>
  <c r="G37" i="15" s="1"/>
  <c r="A90" i="13"/>
  <c r="A93" i="13" s="1"/>
  <c r="A94" i="13" s="1"/>
  <c r="A91" i="13"/>
  <c r="D47" i="30"/>
  <c r="D54" i="30" s="1"/>
  <c r="C16" i="41"/>
  <c r="C24" i="41" s="1"/>
  <c r="D90" i="15"/>
  <c r="D95" i="15" s="1"/>
  <c r="E90" i="15" s="1"/>
  <c r="C35" i="31"/>
  <c r="F13" i="16"/>
  <c r="C39" i="15"/>
  <c r="D35" i="31"/>
  <c r="O46" i="19"/>
  <c r="N366" i="7" s="1"/>
  <c r="P46" i="19"/>
  <c r="P120" i="19" s="1"/>
  <c r="D81" i="15"/>
  <c r="E79" i="15"/>
  <c r="E84" i="15"/>
  <c r="F79" i="15" s="1"/>
  <c r="D39" i="15"/>
  <c r="E47" i="20"/>
  <c r="J125" i="7"/>
  <c r="F46" i="19"/>
  <c r="F43" i="13"/>
  <c r="F42" i="51" s="1"/>
  <c r="F92" i="7"/>
  <c r="E92" i="7"/>
  <c r="E302" i="7" s="1"/>
  <c r="D92" i="7"/>
  <c r="D302" i="7" s="1"/>
  <c r="E46" i="19"/>
  <c r="F88" i="7"/>
  <c r="E88" i="7"/>
  <c r="E298" i="7" s="1"/>
  <c r="D88" i="7"/>
  <c r="D298" i="7" s="1"/>
  <c r="E43" i="13"/>
  <c r="D43" i="13" s="1"/>
  <c r="F192" i="7"/>
  <c r="D84" i="7"/>
  <c r="D294" i="7" s="1"/>
  <c r="E84" i="7"/>
  <c r="E37" i="11"/>
  <c r="E28" i="41" s="1"/>
  <c r="D43" i="11"/>
  <c r="D28" i="41"/>
  <c r="H57" i="16"/>
  <c r="H216" i="30"/>
  <c r="H55" i="16"/>
  <c r="D82" i="15"/>
  <c r="F37" i="15"/>
  <c r="K19" i="11"/>
  <c r="K57" i="16"/>
  <c r="K56" i="16" s="1"/>
  <c r="K20" i="11" s="1"/>
  <c r="K24" i="11" s="1"/>
  <c r="K55" i="16"/>
  <c r="K58" i="16" s="1"/>
  <c r="D117" i="13"/>
  <c r="F35" i="41"/>
  <c r="E39" i="15"/>
  <c r="E56" i="15"/>
  <c r="E40" i="15" s="1"/>
  <c r="E31" i="15"/>
  <c r="E32" i="15" s="1"/>
  <c r="F29" i="15"/>
  <c r="F34" i="15"/>
  <c r="F31" i="15" s="1"/>
  <c r="F32" i="15" s="1"/>
  <c r="E45" i="41"/>
  <c r="E46" i="41" s="1"/>
  <c r="I55" i="16"/>
  <c r="I58" i="16"/>
  <c r="I19" i="11"/>
  <c r="I57" i="16"/>
  <c r="I56" i="16" s="1"/>
  <c r="I20" i="11" s="1"/>
  <c r="I24" i="11" s="1"/>
  <c r="K29" i="11"/>
  <c r="E366" i="7"/>
  <c r="F120" i="19"/>
  <c r="D338" i="7"/>
  <c r="E122" i="20"/>
  <c r="D47" i="20"/>
  <c r="P116" i="51"/>
  <c r="D16" i="41"/>
  <c r="E95" i="15"/>
  <c r="F90" i="15" s="1"/>
  <c r="F95" i="15" s="1"/>
  <c r="D366" i="7"/>
  <c r="F117" i="13"/>
  <c r="E80" i="41" s="1"/>
  <c r="D383" i="7"/>
  <c r="C49" i="31"/>
  <c r="O120" i="19"/>
  <c r="F52" i="16"/>
  <c r="P13" i="16"/>
  <c r="A92" i="13"/>
  <c r="F48" i="15"/>
  <c r="G53" i="15"/>
  <c r="G58" i="15"/>
  <c r="G55" i="15" s="1"/>
  <c r="G56" i="15" s="1"/>
  <c r="G216" i="30"/>
  <c r="H58" i="16"/>
  <c r="H56" i="16" s="1"/>
  <c r="H20" i="11" s="1"/>
  <c r="H24" i="11" s="1"/>
  <c r="G19" i="11"/>
  <c r="D48" i="41"/>
  <c r="E19" i="15"/>
  <c r="E24" i="15" s="1"/>
  <c r="F19" i="15" s="1"/>
  <c r="F29" i="41"/>
  <c r="G39" i="11"/>
  <c r="G42" i="11"/>
  <c r="H39" i="11" s="1"/>
  <c r="H42" i="11" s="1"/>
  <c r="E81" i="15"/>
  <c r="F84" i="15"/>
  <c r="G79" i="15" s="1"/>
  <c r="G84" i="15" s="1"/>
  <c r="H50" i="15"/>
  <c r="I45" i="15" s="1"/>
  <c r="I50" i="15" s="1"/>
  <c r="G47" i="15"/>
  <c r="F235" i="30"/>
  <c r="F8" i="26"/>
  <c r="G8" i="26" s="1"/>
  <c r="H8" i="26" s="1"/>
  <c r="I8" i="26" s="1"/>
  <c r="J8" i="26" s="1"/>
  <c r="K8" i="26" s="1"/>
  <c r="L8" i="26" s="1"/>
  <c r="M8" i="26" s="1"/>
  <c r="N8" i="26" s="1"/>
  <c r="O8" i="26" s="1"/>
  <c r="P8" i="26" s="1"/>
  <c r="A95" i="19"/>
  <c r="A96" i="19"/>
  <c r="A97" i="19" s="1"/>
  <c r="E48" i="41"/>
  <c r="F24" i="15"/>
  <c r="F39" i="15"/>
  <c r="E49" i="31" s="1"/>
  <c r="F57" i="16"/>
  <c r="F56" i="16" s="1"/>
  <c r="F20" i="11" s="1"/>
  <c r="F24" i="11" s="1"/>
  <c r="F55" i="16"/>
  <c r="F19" i="11"/>
  <c r="F216" i="30"/>
  <c r="E16" i="41"/>
  <c r="F240" i="30"/>
  <c r="G48" i="15"/>
  <c r="F81" i="15"/>
  <c r="F82" i="15" s="1"/>
  <c r="G29" i="41"/>
  <c r="G29" i="15"/>
  <c r="G34" i="15"/>
  <c r="G31" i="15" s="1"/>
  <c r="G32" i="15" s="1"/>
  <c r="E383" i="7"/>
  <c r="D49" i="31"/>
  <c r="H47" i="15"/>
  <c r="H48" i="15" s="1"/>
  <c r="D27" i="41"/>
  <c r="F34" i="11"/>
  <c r="F37" i="11" s="1"/>
  <c r="E43" i="11"/>
  <c r="E31" i="11"/>
  <c r="F28" i="11" s="1"/>
  <c r="G236" i="30"/>
  <c r="G235" i="30"/>
  <c r="G58" i="16"/>
  <c r="G19" i="15"/>
  <c r="G24" i="15" s="1"/>
  <c r="F48" i="41"/>
  <c r="G45" i="41"/>
  <c r="G46" i="41" s="1"/>
  <c r="F383" i="7"/>
  <c r="E27" i="41"/>
  <c r="F31" i="11"/>
  <c r="G28" i="11" s="1"/>
  <c r="N282" i="7" l="1"/>
  <c r="N252" i="7"/>
  <c r="N238" i="7"/>
  <c r="L74" i="7"/>
  <c r="L66" i="7"/>
  <c r="K78" i="7"/>
  <c r="K70" i="7"/>
  <c r="K282" i="7" s="1"/>
  <c r="J74" i="7"/>
  <c r="J286" i="7" s="1"/>
  <c r="I266" i="7"/>
  <c r="I74" i="7"/>
  <c r="I286" i="7" s="1"/>
  <c r="I42" i="7"/>
  <c r="I256" i="7" s="1"/>
  <c r="I34" i="7"/>
  <c r="I26" i="7"/>
  <c r="I241" i="7" s="1"/>
  <c r="H60" i="7"/>
  <c r="H272" i="7" s="1"/>
  <c r="H18" i="7"/>
  <c r="G66" i="7"/>
  <c r="G278" i="7" s="1"/>
  <c r="G42" i="7"/>
  <c r="G256" i="7" s="1"/>
  <c r="G30" i="7"/>
  <c r="G245" i="7" s="1"/>
  <c r="D66" i="7"/>
  <c r="D30" i="7"/>
  <c r="D245" i="7" s="1"/>
  <c r="E50" i="7"/>
  <c r="E18" i="7"/>
  <c r="E234" i="7" s="1"/>
  <c r="O265" i="7"/>
  <c r="J251" i="7"/>
  <c r="H292" i="7"/>
  <c r="G265" i="7"/>
  <c r="O72" i="7"/>
  <c r="O56" i="7"/>
  <c r="O40" i="7"/>
  <c r="O24" i="7"/>
  <c r="O239" i="7" s="1"/>
  <c r="N64" i="7"/>
  <c r="N48" i="7"/>
  <c r="N32" i="7"/>
  <c r="N16" i="7"/>
  <c r="M68" i="7"/>
  <c r="M52" i="7"/>
  <c r="M264" i="7" s="1"/>
  <c r="M36" i="7"/>
  <c r="M250" i="7" s="1"/>
  <c r="M20" i="7"/>
  <c r="M236" i="7" s="1"/>
  <c r="L80" i="7"/>
  <c r="L64" i="7"/>
  <c r="L48" i="7"/>
  <c r="L32" i="7"/>
  <c r="L16" i="7"/>
  <c r="K68" i="7"/>
  <c r="K52" i="7"/>
  <c r="K36" i="7"/>
  <c r="K250" i="7" s="1"/>
  <c r="K20" i="7"/>
  <c r="K236" i="7" s="1"/>
  <c r="J68" i="7"/>
  <c r="J40" i="7"/>
  <c r="J254" i="7" s="1"/>
  <c r="J24" i="7"/>
  <c r="J239" i="7" s="1"/>
  <c r="I76" i="7"/>
  <c r="I48" i="7"/>
  <c r="I36" i="7"/>
  <c r="I250" i="7" s="1"/>
  <c r="I24" i="7"/>
  <c r="H68" i="7"/>
  <c r="H280" i="7" s="1"/>
  <c r="H48" i="7"/>
  <c r="H260" i="7" s="1"/>
  <c r="H36" i="7"/>
  <c r="H250" i="7" s="1"/>
  <c r="H16" i="7"/>
  <c r="H232" i="7" s="1"/>
  <c r="G64" i="7"/>
  <c r="G276" i="7" s="1"/>
  <c r="G56" i="7"/>
  <c r="G268" i="7" s="1"/>
  <c r="G48" i="7"/>
  <c r="G260" i="7" s="1"/>
  <c r="G36" i="7"/>
  <c r="G250" i="7" s="1"/>
  <c r="G24" i="7"/>
  <c r="G239" i="7" s="1"/>
  <c r="G16" i="7"/>
  <c r="G232" i="7" s="1"/>
  <c r="D284" i="7"/>
  <c r="D268" i="7"/>
  <c r="D52" i="7"/>
  <c r="D264" i="7" s="1"/>
  <c r="D28" i="7"/>
  <c r="D243" i="7" s="1"/>
  <c r="D16" i="7"/>
  <c r="D232" i="7" s="1"/>
  <c r="P232" i="7" s="1"/>
  <c r="E60" i="7"/>
  <c r="E48" i="7"/>
  <c r="E260" i="7" s="1"/>
  <c r="E36" i="7"/>
  <c r="E20" i="7"/>
  <c r="O76" i="7"/>
  <c r="O60" i="7"/>
  <c r="O272" i="7" s="1"/>
  <c r="O44" i="7"/>
  <c r="O28" i="7"/>
  <c r="N288" i="7"/>
  <c r="N268" i="7"/>
  <c r="N68" i="7"/>
  <c r="N52" i="7"/>
  <c r="N36" i="7"/>
  <c r="N20" i="7"/>
  <c r="M72" i="7"/>
  <c r="M56" i="7"/>
  <c r="M40" i="7"/>
  <c r="M24" i="7"/>
  <c r="M239" i="7" s="1"/>
  <c r="L68" i="7"/>
  <c r="L52" i="7"/>
  <c r="L36" i="7"/>
  <c r="L20" i="7"/>
  <c r="K72" i="7"/>
  <c r="K56" i="7"/>
  <c r="K40" i="7"/>
  <c r="K24" i="7"/>
  <c r="K239" i="7" s="1"/>
  <c r="J281" i="7"/>
  <c r="J240" i="7"/>
  <c r="J56" i="7"/>
  <c r="J44" i="7"/>
  <c r="P44" i="7" s="1"/>
  <c r="J28" i="7"/>
  <c r="I272" i="7"/>
  <c r="I64" i="7"/>
  <c r="I52" i="7"/>
  <c r="I264" i="7" s="1"/>
  <c r="I40" i="7"/>
  <c r="I28" i="7"/>
  <c r="H289" i="7"/>
  <c r="H76" i="7"/>
  <c r="H288" i="7" s="1"/>
  <c r="H56" i="7"/>
  <c r="H268" i="7" s="1"/>
  <c r="H44" i="7"/>
  <c r="H24" i="7"/>
  <c r="H239" i="7" s="1"/>
  <c r="G240" i="7"/>
  <c r="G72" i="7"/>
  <c r="G60" i="7"/>
  <c r="G28" i="7"/>
  <c r="D64" i="7"/>
  <c r="D276" i="7" s="1"/>
  <c r="D48" i="7"/>
  <c r="D260" i="7" s="1"/>
  <c r="D36" i="7"/>
  <c r="D250" i="7" s="1"/>
  <c r="D24" i="7"/>
  <c r="D239" i="7" s="1"/>
  <c r="E76" i="7"/>
  <c r="E56" i="7"/>
  <c r="E268" i="7" s="1"/>
  <c r="E44" i="7"/>
  <c r="E258" i="7" s="1"/>
  <c r="E32" i="7"/>
  <c r="E247" i="7" s="1"/>
  <c r="O64" i="7"/>
  <c r="O276" i="7" s="1"/>
  <c r="O48" i="7"/>
  <c r="O32" i="7"/>
  <c r="O16" i="7"/>
  <c r="N72" i="7"/>
  <c r="N56" i="7"/>
  <c r="N40" i="7"/>
  <c r="N24" i="7"/>
  <c r="M241" i="7"/>
  <c r="M76" i="7"/>
  <c r="M60" i="7"/>
  <c r="M44" i="7"/>
  <c r="M28" i="7"/>
  <c r="M243" i="7" s="1"/>
  <c r="L72" i="7"/>
  <c r="L56" i="7"/>
  <c r="L40" i="7"/>
  <c r="L24" i="7"/>
  <c r="L239" i="7" s="1"/>
  <c r="K76" i="7"/>
  <c r="K60" i="7"/>
  <c r="K44" i="7"/>
  <c r="K28" i="7"/>
  <c r="P28" i="7" s="1"/>
  <c r="J232" i="7"/>
  <c r="J72" i="7"/>
  <c r="J284" i="7" s="1"/>
  <c r="J60" i="7"/>
  <c r="J48" i="7"/>
  <c r="J260" i="7" s="1"/>
  <c r="J32" i="7"/>
  <c r="J247" i="7" s="1"/>
  <c r="J16" i="7"/>
  <c r="I80" i="7"/>
  <c r="I68" i="7"/>
  <c r="I280" i="7" s="1"/>
  <c r="I56" i="7"/>
  <c r="I268" i="7" s="1"/>
  <c r="I44" i="7"/>
  <c r="I16" i="7"/>
  <c r="H276" i="7"/>
  <c r="H243" i="7"/>
  <c r="H64" i="7"/>
  <c r="H52" i="7"/>
  <c r="H264" i="7" s="1"/>
  <c r="H32" i="7"/>
  <c r="H247" i="7" s="1"/>
  <c r="H20" i="7"/>
  <c r="H236" i="7" s="1"/>
  <c r="G80" i="7"/>
  <c r="G291" i="7" s="1"/>
  <c r="G68" i="7"/>
  <c r="G52" i="7"/>
  <c r="G40" i="7"/>
  <c r="G254" i="7" s="1"/>
  <c r="G32" i="7"/>
  <c r="G20" i="7"/>
  <c r="G236" i="7" s="1"/>
  <c r="D76" i="7"/>
  <c r="D288" i="7" s="1"/>
  <c r="D60" i="7"/>
  <c r="D272" i="7" s="1"/>
  <c r="D44" i="7"/>
  <c r="D258" i="7" s="1"/>
  <c r="D32" i="7"/>
  <c r="D247" i="7" s="1"/>
  <c r="E72" i="7"/>
  <c r="E284" i="7" s="1"/>
  <c r="E52" i="7"/>
  <c r="E28" i="7"/>
  <c r="E243" i="7" s="1"/>
  <c r="E16" i="7"/>
  <c r="E232" i="7" s="1"/>
  <c r="G39" i="29"/>
  <c r="G24" i="29"/>
  <c r="D22" i="29"/>
  <c r="E20" i="29" s="1"/>
  <c r="E45" i="29"/>
  <c r="J45" i="29"/>
  <c r="I22" i="29"/>
  <c r="I49" i="29"/>
  <c r="I24" i="29" s="1"/>
  <c r="K49" i="29"/>
  <c r="K24" i="29" s="1"/>
  <c r="E47" i="29"/>
  <c r="O38" i="29"/>
  <c r="D38" i="29"/>
  <c r="O49" i="29"/>
  <c r="O24" i="29" s="1"/>
  <c r="D49" i="29"/>
  <c r="D24" i="29" s="1"/>
  <c r="A88" i="51"/>
  <c r="A90" i="51"/>
  <c r="H278" i="7"/>
  <c r="K261" i="7"/>
  <c r="K248" i="7"/>
  <c r="C10" i="41"/>
  <c r="D11" i="41" s="1"/>
  <c r="C11" i="15"/>
  <c r="D12" i="15" s="1"/>
  <c r="E12" i="15" s="1"/>
  <c r="F12" i="15" s="1"/>
  <c r="G12" i="15" s="1"/>
  <c r="H12" i="15" s="1"/>
  <c r="I12" i="15" s="1"/>
  <c r="J12" i="15" s="1"/>
  <c r="K12" i="15" s="1"/>
  <c r="L12" i="15" s="1"/>
  <c r="M12" i="15" s="1"/>
  <c r="N12" i="15" s="1"/>
  <c r="O12" i="15" s="1"/>
  <c r="C10" i="14"/>
  <c r="D11" i="14" s="1"/>
  <c r="E11" i="14" s="1"/>
  <c r="F11" i="14" s="1"/>
  <c r="G11" i="14" s="1"/>
  <c r="H11" i="14" s="1"/>
  <c r="I11" i="14" s="1"/>
  <c r="J11" i="14" s="1"/>
  <c r="K11" i="14" s="1"/>
  <c r="L11" i="14" s="1"/>
  <c r="M11" i="14" s="1"/>
  <c r="N11" i="14" s="1"/>
  <c r="O11" i="14" s="1"/>
  <c r="C10" i="16"/>
  <c r="D11" i="16" s="1"/>
  <c r="E11" i="16" s="1"/>
  <c r="F11" i="16" s="1"/>
  <c r="G11" i="16" s="1"/>
  <c r="H11" i="16" s="1"/>
  <c r="I11" i="16" s="1"/>
  <c r="J11" i="16" s="1"/>
  <c r="K11" i="16" s="1"/>
  <c r="L11" i="16" s="1"/>
  <c r="M11" i="16" s="1"/>
  <c r="N11" i="16" s="1"/>
  <c r="O11" i="16" s="1"/>
  <c r="C11" i="30"/>
  <c r="D12" i="30" s="1"/>
  <c r="E12" i="30" s="1"/>
  <c r="F12" i="30" s="1"/>
  <c r="G12" i="30" s="1"/>
  <c r="H12" i="30" s="1"/>
  <c r="I12" i="30" s="1"/>
  <c r="J12" i="30" s="1"/>
  <c r="K12" i="30" s="1"/>
  <c r="L12" i="30" s="1"/>
  <c r="M12" i="30" s="1"/>
  <c r="N12" i="30" s="1"/>
  <c r="O12" i="30" s="1"/>
  <c r="C10" i="29"/>
  <c r="D11" i="29" s="1"/>
  <c r="E11" i="29" s="1"/>
  <c r="F11" i="29" s="1"/>
  <c r="G11" i="29" s="1"/>
  <c r="H11" i="29" s="1"/>
  <c r="I11" i="29" s="1"/>
  <c r="J11" i="29" s="1"/>
  <c r="K11" i="29" s="1"/>
  <c r="L11" i="29" s="1"/>
  <c r="M11" i="29" s="1"/>
  <c r="N11" i="29" s="1"/>
  <c r="O11" i="29" s="1"/>
  <c r="P378" i="7"/>
  <c r="D11" i="22"/>
  <c r="D13" i="56"/>
  <c r="E13" i="56" s="1"/>
  <c r="F13" i="56" s="1"/>
  <c r="G13" i="56" s="1"/>
  <c r="H13" i="56" s="1"/>
  <c r="I13" i="56" s="1"/>
  <c r="J13" i="56" s="1"/>
  <c r="K13" i="56" s="1"/>
  <c r="L13" i="56" s="1"/>
  <c r="M13" i="56" s="1"/>
  <c r="N13" i="56" s="1"/>
  <c r="O13" i="56" s="1"/>
  <c r="P13" i="56" s="1"/>
  <c r="J35" i="31"/>
  <c r="E42" i="31"/>
  <c r="O213" i="30"/>
  <c r="F18" i="30"/>
  <c r="F20" i="30" s="1"/>
  <c r="N280" i="7"/>
  <c r="N250" i="7"/>
  <c r="K284" i="7"/>
  <c r="K254" i="7"/>
  <c r="J285" i="7"/>
  <c r="J278" i="7"/>
  <c r="I292" i="7"/>
  <c r="I269" i="7"/>
  <c r="I233" i="7"/>
  <c r="G244" i="7"/>
  <c r="D254" i="7"/>
  <c r="D236" i="7"/>
  <c r="O247" i="7"/>
  <c r="G92" i="7"/>
  <c r="D46" i="7"/>
  <c r="E58" i="7"/>
  <c r="E270" i="7" s="1"/>
  <c r="E26" i="7"/>
  <c r="E262" i="7"/>
  <c r="E249" i="7"/>
  <c r="E241" i="7"/>
  <c r="E34" i="7"/>
  <c r="P226" i="7"/>
  <c r="O270" i="7"/>
  <c r="M302" i="7"/>
  <c r="J268" i="7"/>
  <c r="H258" i="7"/>
  <c r="G298" i="7"/>
  <c r="F213" i="30"/>
  <c r="N28" i="30"/>
  <c r="N30" i="30" s="1"/>
  <c r="M28" i="30"/>
  <c r="N26" i="30" s="1"/>
  <c r="O243" i="7"/>
  <c r="L245" i="7"/>
  <c r="G247" i="7"/>
  <c r="N205" i="7"/>
  <c r="N204" i="7" s="1"/>
  <c r="N305" i="7" s="1"/>
  <c r="N308" i="7"/>
  <c r="M204" i="30"/>
  <c r="G251" i="7"/>
  <c r="I302" i="7"/>
  <c r="O204" i="30"/>
  <c r="M210" i="30"/>
  <c r="K28" i="30"/>
  <c r="L26" i="30" s="1"/>
  <c r="N285" i="7"/>
  <c r="N269" i="7"/>
  <c r="N255" i="7"/>
  <c r="J84" i="7"/>
  <c r="J294" i="7" s="1"/>
  <c r="J70" i="7"/>
  <c r="J54" i="7"/>
  <c r="I78" i="7"/>
  <c r="I290" i="7" s="1"/>
  <c r="I62" i="7"/>
  <c r="I274" i="7" s="1"/>
  <c r="I46" i="7"/>
  <c r="I30" i="7"/>
  <c r="I245" i="7" s="1"/>
  <c r="H92" i="7"/>
  <c r="H84" i="7"/>
  <c r="H70" i="7"/>
  <c r="H62" i="7"/>
  <c r="H274" i="7" s="1"/>
  <c r="H54" i="7"/>
  <c r="H266" i="7" s="1"/>
  <c r="H46" i="7"/>
  <c r="H38" i="7"/>
  <c r="H30" i="7"/>
  <c r="H22" i="7"/>
  <c r="G78" i="7"/>
  <c r="G290" i="7" s="1"/>
  <c r="G70" i="7"/>
  <c r="G282" i="7" s="1"/>
  <c r="G62" i="7"/>
  <c r="G274" i="7" s="1"/>
  <c r="G50" i="7"/>
  <c r="G262" i="7" s="1"/>
  <c r="G34" i="7"/>
  <c r="G249" i="7" s="1"/>
  <c r="G18" i="7"/>
  <c r="G234" i="7" s="1"/>
  <c r="D50" i="7"/>
  <c r="D262" i="7" s="1"/>
  <c r="D42" i="7"/>
  <c r="D34" i="7"/>
  <c r="D26" i="7"/>
  <c r="D18" i="7"/>
  <c r="D234" i="7" s="1"/>
  <c r="E68" i="7"/>
  <c r="I84" i="7"/>
  <c r="H74" i="7"/>
  <c r="H286" i="7" s="1"/>
  <c r="G54" i="7"/>
  <c r="G266" i="7" s="1"/>
  <c r="G38" i="7"/>
  <c r="G22" i="7"/>
  <c r="G238" i="7" s="1"/>
  <c r="D58" i="7"/>
  <c r="E54" i="7"/>
  <c r="E266" i="7" s="1"/>
  <c r="E46" i="7"/>
  <c r="E38" i="7"/>
  <c r="E252" i="7" s="1"/>
  <c r="E30" i="7"/>
  <c r="E22" i="7"/>
  <c r="E238" i="7" s="1"/>
  <c r="L285" i="7"/>
  <c r="L269" i="7"/>
  <c r="I301" i="7"/>
  <c r="M297" i="7"/>
  <c r="G294" i="7"/>
  <c r="J236" i="7"/>
  <c r="G270" i="7"/>
  <c r="M237" i="7"/>
  <c r="A21" i="48"/>
  <c r="A17" i="48"/>
  <c r="A15" i="48"/>
  <c r="A13" i="48"/>
  <c r="A8" i="48"/>
  <c r="N35" i="31"/>
  <c r="M42" i="31"/>
  <c r="L42" i="31"/>
  <c r="K42" i="31"/>
  <c r="J42" i="31"/>
  <c r="E210" i="30"/>
  <c r="H204" i="30"/>
  <c r="N210" i="30"/>
  <c r="M18" i="30"/>
  <c r="N16" i="30" s="1"/>
  <c r="O260" i="7"/>
  <c r="O232" i="7"/>
  <c r="M292" i="7"/>
  <c r="M248" i="7"/>
  <c r="M286" i="7"/>
  <c r="M270" i="7"/>
  <c r="M256" i="7"/>
  <c r="L249" i="7"/>
  <c r="O268" i="7"/>
  <c r="O254" i="7"/>
  <c r="N261" i="7"/>
  <c r="P143" i="7"/>
  <c r="P26" i="7"/>
  <c r="M290" i="7"/>
  <c r="M285" i="7"/>
  <c r="M269" i="7"/>
  <c r="M255" i="7"/>
  <c r="M240" i="7"/>
  <c r="L270" i="7"/>
  <c r="K300" i="7"/>
  <c r="K288" i="7"/>
  <c r="K272" i="7"/>
  <c r="K258" i="7"/>
  <c r="K243" i="7"/>
  <c r="K269" i="7"/>
  <c r="H294" i="7"/>
  <c r="H282" i="7"/>
  <c r="H252" i="7"/>
  <c r="G301" i="7"/>
  <c r="G237" i="7"/>
  <c r="M35" i="31"/>
  <c r="K35" i="31"/>
  <c r="I35" i="31"/>
  <c r="I213" i="30"/>
  <c r="L207" i="30"/>
  <c r="O201" i="30"/>
  <c r="C42" i="31"/>
  <c r="O39" i="31"/>
  <c r="C82" i="51"/>
  <c r="C88" i="20"/>
  <c r="O46" i="31"/>
  <c r="N248" i="7"/>
  <c r="L282" i="7"/>
  <c r="N292" i="7"/>
  <c r="M280" i="7"/>
  <c r="L265" i="7"/>
  <c r="I255" i="7"/>
  <c r="M310" i="7"/>
  <c r="O256" i="7"/>
  <c r="O241" i="7"/>
  <c r="O261" i="7"/>
  <c r="L284" i="7"/>
  <c r="L268" i="7"/>
  <c r="L254" i="7"/>
  <c r="J297" i="7"/>
  <c r="H290" i="7"/>
  <c r="F291" i="7"/>
  <c r="O288" i="7"/>
  <c r="N272" i="7"/>
  <c r="N258" i="7"/>
  <c r="N243" i="7"/>
  <c r="M244" i="7"/>
  <c r="J289" i="7"/>
  <c r="J273" i="7"/>
  <c r="J244" i="7"/>
  <c r="N310" i="7"/>
  <c r="L310" i="7"/>
  <c r="E35" i="31"/>
  <c r="D68" i="7"/>
  <c r="D280" i="7" s="1"/>
  <c r="E66" i="7"/>
  <c r="E278" i="7" s="1"/>
  <c r="G201" i="30"/>
  <c r="I28" i="30"/>
  <c r="J26" i="30" s="1"/>
  <c r="P370" i="7"/>
  <c r="P351" i="7"/>
  <c r="P365" i="7"/>
  <c r="P372" i="7"/>
  <c r="N298" i="7"/>
  <c r="N290" i="7"/>
  <c r="N286" i="7"/>
  <c r="N300" i="7"/>
  <c r="L281" i="7"/>
  <c r="L237" i="7"/>
  <c r="H245" i="7"/>
  <c r="H238" i="7"/>
  <c r="G300" i="7"/>
  <c r="O258" i="7"/>
  <c r="H207" i="30"/>
  <c r="P364" i="7"/>
  <c r="I360" i="7"/>
  <c r="I210" i="30"/>
  <c r="J213" i="30"/>
  <c r="K207" i="30"/>
  <c r="P349" i="7"/>
  <c r="O297" i="7"/>
  <c r="O289" i="7"/>
  <c r="O273" i="7"/>
  <c r="O244" i="7"/>
  <c r="N289" i="7"/>
  <c r="N284" i="7"/>
  <c r="N273" i="7"/>
  <c r="N254" i="7"/>
  <c r="N244" i="7"/>
  <c r="M274" i="7"/>
  <c r="M245" i="7"/>
  <c r="L289" i="7"/>
  <c r="L273" i="7"/>
  <c r="K298" i="7"/>
  <c r="J290" i="7"/>
  <c r="J280" i="7"/>
  <c r="J274" i="7"/>
  <c r="J269" i="7"/>
  <c r="J264" i="7"/>
  <c r="J255" i="7"/>
  <c r="J245" i="7"/>
  <c r="O280" i="7"/>
  <c r="O264" i="7"/>
  <c r="O250" i="7"/>
  <c r="O236" i="7"/>
  <c r="N274" i="7"/>
  <c r="N245" i="7"/>
  <c r="N241" i="7"/>
  <c r="M251" i="7"/>
  <c r="M232" i="7"/>
  <c r="L274" i="7"/>
  <c r="I265" i="7"/>
  <c r="I251" i="7"/>
  <c r="I247" i="7"/>
  <c r="G284" i="7"/>
  <c r="G269" i="7"/>
  <c r="G264" i="7"/>
  <c r="G255" i="7"/>
  <c r="E245" i="7"/>
  <c r="L286" i="7"/>
  <c r="L256" i="7"/>
  <c r="L241" i="7"/>
  <c r="K206" i="7"/>
  <c r="K307" i="7" s="1"/>
  <c r="K308" i="7"/>
  <c r="G208" i="7"/>
  <c r="G309" i="7" s="1"/>
  <c r="G310" i="7"/>
  <c r="F201" i="30"/>
  <c r="N239" i="7"/>
  <c r="K268" i="7"/>
  <c r="J208" i="7"/>
  <c r="J310" i="7"/>
  <c r="L302" i="7"/>
  <c r="G28" i="30"/>
  <c r="H26" i="30" s="1"/>
  <c r="H206" i="7"/>
  <c r="H307" i="7" s="1"/>
  <c r="H308" i="7"/>
  <c r="P186" i="7"/>
  <c r="I121" i="7"/>
  <c r="I120" i="7" s="1"/>
  <c r="I328" i="7" s="1"/>
  <c r="L121" i="7"/>
  <c r="L120" i="7" s="1"/>
  <c r="L328" i="7" s="1"/>
  <c r="M121" i="7"/>
  <c r="M120" i="7" s="1"/>
  <c r="M328" i="7" s="1"/>
  <c r="J121" i="7"/>
  <c r="J120" i="7" s="1"/>
  <c r="J328" i="7" s="1"/>
  <c r="K121" i="7"/>
  <c r="K120" i="7" s="1"/>
  <c r="K328" i="7" s="1"/>
  <c r="N121" i="7"/>
  <c r="N120" i="7" s="1"/>
  <c r="N328" i="7" s="1"/>
  <c r="F90" i="7"/>
  <c r="H90" i="7"/>
  <c r="H300" i="7" s="1"/>
  <c r="O90" i="7"/>
  <c r="O300" i="7" s="1"/>
  <c r="I90" i="7"/>
  <c r="L90" i="7"/>
  <c r="M90" i="7"/>
  <c r="D90" i="7"/>
  <c r="D300" i="7" s="1"/>
  <c r="J90" i="7"/>
  <c r="J300" i="7" s="1"/>
  <c r="F86" i="7"/>
  <c r="F296" i="7" s="1"/>
  <c r="K86" i="7"/>
  <c r="K296" i="7" s="1"/>
  <c r="N86" i="7"/>
  <c r="N296" i="7" s="1"/>
  <c r="D86" i="7"/>
  <c r="G86" i="7"/>
  <c r="G296" i="7" s="1"/>
  <c r="H86" i="7"/>
  <c r="H296" i="7" s="1"/>
  <c r="O86" i="7"/>
  <c r="O296" i="7" s="1"/>
  <c r="I86" i="7"/>
  <c r="L86" i="7"/>
  <c r="M86" i="7"/>
  <c r="F35" i="31"/>
  <c r="O80" i="7"/>
  <c r="O291" i="7" s="1"/>
  <c r="H80" i="7"/>
  <c r="H291" i="7" s="1"/>
  <c r="D249" i="7"/>
  <c r="D241" i="7"/>
  <c r="J18" i="30"/>
  <c r="K210" i="30"/>
  <c r="P354" i="7"/>
  <c r="M360" i="7"/>
  <c r="O346" i="7"/>
  <c r="P191" i="7"/>
  <c r="O277" i="7"/>
  <c r="P159" i="7"/>
  <c r="O248" i="7"/>
  <c r="P46" i="7"/>
  <c r="P30" i="7"/>
  <c r="N278" i="7"/>
  <c r="N262" i="7"/>
  <c r="N249" i="7"/>
  <c r="N80" i="7"/>
  <c r="N291" i="7" s="1"/>
  <c r="N276" i="7"/>
  <c r="N260" i="7"/>
  <c r="N247" i="7"/>
  <c r="N232" i="7"/>
  <c r="M296" i="7"/>
  <c r="M291" i="7"/>
  <c r="M276" i="7"/>
  <c r="M260" i="7"/>
  <c r="M247" i="7"/>
  <c r="L300" i="7"/>
  <c r="K80" i="7"/>
  <c r="K291" i="7" s="1"/>
  <c r="J288" i="7"/>
  <c r="J272" i="7"/>
  <c r="J243" i="7"/>
  <c r="I289" i="7"/>
  <c r="I244" i="7"/>
  <c r="H302" i="7"/>
  <c r="G288" i="7"/>
  <c r="G280" i="7"/>
  <c r="G272" i="7"/>
  <c r="G258" i="7"/>
  <c r="G243" i="7"/>
  <c r="D270" i="7"/>
  <c r="O284" i="7"/>
  <c r="O262" i="7"/>
  <c r="N277" i="7"/>
  <c r="N233" i="7"/>
  <c r="N301" i="7"/>
  <c r="N264" i="7"/>
  <c r="N240" i="7"/>
  <c r="N236" i="7"/>
  <c r="M298" i="7"/>
  <c r="M282" i="7"/>
  <c r="M277" i="7"/>
  <c r="M266" i="7"/>
  <c r="M261" i="7"/>
  <c r="M238" i="7"/>
  <c r="M233" i="7"/>
  <c r="L298" i="7"/>
  <c r="L277" i="7"/>
  <c r="L266" i="7"/>
  <c r="L261" i="7"/>
  <c r="L252" i="7"/>
  <c r="L238" i="7"/>
  <c r="L233" i="7"/>
  <c r="K292" i="7"/>
  <c r="K289" i="7"/>
  <c r="K277" i="7"/>
  <c r="K233" i="7"/>
  <c r="K280" i="7"/>
  <c r="K264" i="7"/>
  <c r="J262" i="7"/>
  <c r="J234" i="7"/>
  <c r="J80" i="7"/>
  <c r="J291" i="7" s="1"/>
  <c r="H297" i="7"/>
  <c r="D80" i="7"/>
  <c r="D291" i="7" s="1"/>
  <c r="P291" i="7" s="1"/>
  <c r="D278" i="7"/>
  <c r="E80" i="7"/>
  <c r="E291" i="7" s="1"/>
  <c r="F346" i="7"/>
  <c r="L204" i="30"/>
  <c r="O308" i="7"/>
  <c r="E201" i="30"/>
  <c r="D74" i="7"/>
  <c r="D286" i="7" s="1"/>
  <c r="N297" i="7"/>
  <c r="N281" i="7"/>
  <c r="N265" i="7"/>
  <c r="N251" i="7"/>
  <c r="N237" i="7"/>
  <c r="M294" i="7"/>
  <c r="M278" i="7"/>
  <c r="M262" i="7"/>
  <c r="M249" i="7"/>
  <c r="M234" i="7"/>
  <c r="L291" i="7"/>
  <c r="L276" i="7"/>
  <c r="L260" i="7"/>
  <c r="L247" i="7"/>
  <c r="L232" i="7"/>
  <c r="L294" i="7"/>
  <c r="L278" i="7"/>
  <c r="L262" i="7"/>
  <c r="K294" i="7"/>
  <c r="K278" i="7"/>
  <c r="K274" i="7"/>
  <c r="K262" i="7"/>
  <c r="K249" i="7"/>
  <c r="K245" i="7"/>
  <c r="K234" i="7"/>
  <c r="K297" i="7"/>
  <c r="K281" i="7"/>
  <c r="K265" i="7"/>
  <c r="K260" i="7"/>
  <c r="K237" i="7"/>
  <c r="J292" i="7"/>
  <c r="J282" i="7"/>
  <c r="J277" i="7"/>
  <c r="J266" i="7"/>
  <c r="J261" i="7"/>
  <c r="J248" i="7"/>
  <c r="J233" i="7"/>
  <c r="I288" i="7"/>
  <c r="I258" i="7"/>
  <c r="I232" i="7"/>
  <c r="I294" i="7"/>
  <c r="I249" i="7"/>
  <c r="H298" i="7"/>
  <c r="G302" i="7"/>
  <c r="G261" i="7"/>
  <c r="G248" i="7"/>
  <c r="E74" i="7"/>
  <c r="E286" i="7" s="1"/>
  <c r="I282" i="7"/>
  <c r="O266" i="7"/>
  <c r="O252" i="7"/>
  <c r="O238" i="7"/>
  <c r="H21" i="41"/>
  <c r="F360" i="7"/>
  <c r="J346" i="7"/>
  <c r="K360" i="7"/>
  <c r="P371" i="7"/>
  <c r="P154" i="7"/>
  <c r="P72" i="7"/>
  <c r="K286" i="7"/>
  <c r="P198" i="7"/>
  <c r="P181" i="7"/>
  <c r="P165" i="7"/>
  <c r="P149" i="7"/>
  <c r="P133" i="7"/>
  <c r="P38" i="7"/>
  <c r="G233" i="7"/>
  <c r="I204" i="30"/>
  <c r="I332" i="7"/>
  <c r="G332" i="7"/>
  <c r="M346" i="7"/>
  <c r="M201" i="30"/>
  <c r="N346" i="7"/>
  <c r="O269" i="7"/>
  <c r="N323" i="7"/>
  <c r="P323" i="7" s="1"/>
  <c r="N221" i="7"/>
  <c r="N322" i="7" s="1"/>
  <c r="M284" i="7"/>
  <c r="L21" i="41"/>
  <c r="P126" i="7"/>
  <c r="G210" i="30"/>
  <c r="P342" i="7"/>
  <c r="L360" i="7"/>
  <c r="O301" i="7"/>
  <c r="O240" i="7"/>
  <c r="N234" i="7"/>
  <c r="N125" i="7"/>
  <c r="N256" i="7"/>
  <c r="M206" i="7"/>
  <c r="M307" i="7" s="1"/>
  <c r="M308" i="7"/>
  <c r="M268" i="7"/>
  <c r="O292" i="7"/>
  <c r="J332" i="7"/>
  <c r="N21" i="41"/>
  <c r="O21" i="41"/>
  <c r="E21" i="41"/>
  <c r="I21" i="41"/>
  <c r="M21" i="41"/>
  <c r="F21" i="41"/>
  <c r="G21" i="41"/>
  <c r="J21" i="41"/>
  <c r="K21" i="41"/>
  <c r="G346" i="7"/>
  <c r="J201" i="30"/>
  <c r="J360" i="7"/>
  <c r="K346" i="7"/>
  <c r="L346" i="7"/>
  <c r="P356" i="7"/>
  <c r="O285" i="7"/>
  <c r="N314" i="7"/>
  <c r="N212" i="7"/>
  <c r="N192" i="7"/>
  <c r="N270" i="7"/>
  <c r="D21" i="41"/>
  <c r="P175" i="7"/>
  <c r="P214" i="7"/>
  <c r="O245" i="7"/>
  <c r="H360" i="7"/>
  <c r="H201" i="30"/>
  <c r="H346" i="7"/>
  <c r="I201" i="30"/>
  <c r="I346" i="7"/>
  <c r="P369" i="7"/>
  <c r="P127" i="7"/>
  <c r="O233" i="7"/>
  <c r="O255" i="7"/>
  <c r="L307" i="7"/>
  <c r="L205" i="7"/>
  <c r="L306" i="7" s="1"/>
  <c r="K302" i="7"/>
  <c r="K276" i="7"/>
  <c r="P64" i="7"/>
  <c r="K270" i="7"/>
  <c r="K256" i="7"/>
  <c r="P32" i="7"/>
  <c r="K247" i="7"/>
  <c r="K241" i="7"/>
  <c r="K232" i="7"/>
  <c r="P16" i="7"/>
  <c r="J221" i="7"/>
  <c r="J324" i="7"/>
  <c r="P224" i="7"/>
  <c r="P219" i="7"/>
  <c r="P215" i="7"/>
  <c r="I206" i="7"/>
  <c r="I308" i="7"/>
  <c r="P207" i="7"/>
  <c r="P199" i="7"/>
  <c r="P195" i="7"/>
  <c r="I296" i="7"/>
  <c r="I291" i="7"/>
  <c r="P190" i="7"/>
  <c r="P182" i="7"/>
  <c r="P178" i="7"/>
  <c r="P174" i="7"/>
  <c r="I276" i="7"/>
  <c r="P170" i="7"/>
  <c r="P166" i="7"/>
  <c r="P162" i="7"/>
  <c r="I260" i="7"/>
  <c r="P158" i="7"/>
  <c r="P150" i="7"/>
  <c r="P146" i="7"/>
  <c r="P142" i="7"/>
  <c r="P138" i="7"/>
  <c r="I243" i="7"/>
  <c r="P134" i="7"/>
  <c r="P130" i="7"/>
  <c r="I236" i="7"/>
  <c r="I300" i="7"/>
  <c r="I284" i="7"/>
  <c r="P66" i="7"/>
  <c r="I278" i="7"/>
  <c r="P56" i="7"/>
  <c r="I262" i="7"/>
  <c r="P50" i="7"/>
  <c r="I254" i="7"/>
  <c r="I239" i="7"/>
  <c r="P24" i="7"/>
  <c r="I234" i="7"/>
  <c r="G252" i="7"/>
  <c r="D296" i="7"/>
  <c r="E250" i="7"/>
  <c r="E236" i="7"/>
  <c r="H213" i="30"/>
  <c r="F210" i="30"/>
  <c r="F204" i="30"/>
  <c r="O210" i="30"/>
  <c r="D78" i="7"/>
  <c r="D70" i="7"/>
  <c r="D62" i="7"/>
  <c r="D54" i="7"/>
  <c r="D266" i="7" s="1"/>
  <c r="M332" i="7"/>
  <c r="O332" i="7"/>
  <c r="M20" i="30"/>
  <c r="E78" i="7"/>
  <c r="E290" i="7" s="1"/>
  <c r="E70" i="7"/>
  <c r="E282" i="7" s="1"/>
  <c r="E62" i="7"/>
  <c r="E274" i="7" s="1"/>
  <c r="P315" i="7"/>
  <c r="H262" i="7"/>
  <c r="H256" i="7"/>
  <c r="H249" i="7"/>
  <c r="H241" i="7"/>
  <c r="H234" i="7"/>
  <c r="P202" i="7"/>
  <c r="P194" i="7"/>
  <c r="P189" i="7"/>
  <c r="P185" i="7"/>
  <c r="P177" i="7"/>
  <c r="P173" i="7"/>
  <c r="P169" i="7"/>
  <c r="P161" i="7"/>
  <c r="P157" i="7"/>
  <c r="P153" i="7"/>
  <c r="P145" i="7"/>
  <c r="P141" i="7"/>
  <c r="P137" i="7"/>
  <c r="P129" i="7"/>
  <c r="D28" i="30"/>
  <c r="D30" i="30" s="1"/>
  <c r="P362" i="7"/>
  <c r="P344" i="7"/>
  <c r="D18" i="30"/>
  <c r="D20" i="30" s="1"/>
  <c r="P225" i="7"/>
  <c r="P216" i="7"/>
  <c r="P209" i="7"/>
  <c r="P200" i="7"/>
  <c r="P196" i="7"/>
  <c r="P187" i="7"/>
  <c r="P183" i="7"/>
  <c r="P179" i="7"/>
  <c r="P171" i="7"/>
  <c r="P167" i="7"/>
  <c r="P163" i="7"/>
  <c r="P155" i="7"/>
  <c r="P151" i="7"/>
  <c r="P147" i="7"/>
  <c r="P139" i="7"/>
  <c r="P135" i="7"/>
  <c r="P131" i="7"/>
  <c r="P42" i="7"/>
  <c r="P367" i="7"/>
  <c r="P363" i="7"/>
  <c r="P358" i="7"/>
  <c r="E332" i="7"/>
  <c r="P52" i="7"/>
  <c r="P368" i="7"/>
  <c r="P213" i="7"/>
  <c r="P201" i="7"/>
  <c r="P197" i="7"/>
  <c r="P193" i="7"/>
  <c r="P188" i="7"/>
  <c r="P184" i="7"/>
  <c r="P180" i="7"/>
  <c r="P176" i="7"/>
  <c r="P172" i="7"/>
  <c r="P168" i="7"/>
  <c r="P164" i="7"/>
  <c r="P156" i="7"/>
  <c r="P144" i="7"/>
  <c r="P140" i="7"/>
  <c r="P136" i="7"/>
  <c r="N303" i="7"/>
  <c r="N287" i="7"/>
  <c r="N283" i="7"/>
  <c r="N279" i="7"/>
  <c r="N275" i="7"/>
  <c r="N271" i="7"/>
  <c r="N267" i="7"/>
  <c r="H263" i="7"/>
  <c r="N259" i="7"/>
  <c r="N257" i="7"/>
  <c r="N253" i="7"/>
  <c r="N246" i="7"/>
  <c r="N242" i="7"/>
  <c r="N235" i="7"/>
  <c r="F28" i="30"/>
  <c r="F30" i="30" s="1"/>
  <c r="N18" i="30"/>
  <c r="M288" i="7"/>
  <c r="M272" i="7"/>
  <c r="M258" i="7"/>
  <c r="K290" i="7"/>
  <c r="J298" i="7"/>
  <c r="J252" i="7"/>
  <c r="J238" i="7"/>
  <c r="H210" i="30"/>
  <c r="L18" i="30"/>
  <c r="O249" i="7"/>
  <c r="O234" i="7"/>
  <c r="P319" i="7"/>
  <c r="P220" i="7"/>
  <c r="D321" i="7"/>
  <c r="P321" i="7" s="1"/>
  <c r="P222" i="7"/>
  <c r="E204" i="30"/>
  <c r="O93" i="7"/>
  <c r="O303" i="7" s="1"/>
  <c r="O89" i="7"/>
  <c r="O85" i="7"/>
  <c r="O295" i="7" s="1"/>
  <c r="O79" i="7"/>
  <c r="O75" i="7"/>
  <c r="O287" i="7" s="1"/>
  <c r="O71" i="7"/>
  <c r="O283" i="7" s="1"/>
  <c r="O67" i="7"/>
  <c r="O279" i="7" s="1"/>
  <c r="O63" i="7"/>
  <c r="O275" i="7" s="1"/>
  <c r="O59" i="7"/>
  <c r="O271" i="7" s="1"/>
  <c r="O55" i="7"/>
  <c r="O267" i="7" s="1"/>
  <c r="O51" i="7"/>
  <c r="O263" i="7" s="1"/>
  <c r="O47" i="7"/>
  <c r="O259" i="7" s="1"/>
  <c r="O43" i="7"/>
  <c r="O257" i="7" s="1"/>
  <c r="O39" i="7"/>
  <c r="O253" i="7" s="1"/>
  <c r="O35" i="7"/>
  <c r="O31" i="7"/>
  <c r="O246" i="7" s="1"/>
  <c r="O27" i="7"/>
  <c r="O242" i="7" s="1"/>
  <c r="O23" i="7"/>
  <c r="O19" i="7"/>
  <c r="O235" i="7" s="1"/>
  <c r="N51" i="7"/>
  <c r="N263" i="7" s="1"/>
  <c r="K285" i="7"/>
  <c r="J256" i="7"/>
  <c r="H208" i="7"/>
  <c r="H310" i="7"/>
  <c r="D208" i="7"/>
  <c r="D309" i="7" s="1"/>
  <c r="D310" i="7"/>
  <c r="F262" i="7"/>
  <c r="P160" i="7"/>
  <c r="F252" i="7"/>
  <c r="P148" i="7"/>
  <c r="D360" i="7"/>
  <c r="E212" i="7"/>
  <c r="E313" i="7" s="1"/>
  <c r="F302" i="7"/>
  <c r="P34" i="7"/>
  <c r="P217" i="7"/>
  <c r="P223" i="7"/>
  <c r="F245" i="7"/>
  <c r="D256" i="7"/>
  <c r="E264" i="7"/>
  <c r="E272" i="7"/>
  <c r="E280" i="7"/>
  <c r="F282" i="7"/>
  <c r="K310" i="7"/>
  <c r="D317" i="7"/>
  <c r="P317" i="7" s="1"/>
  <c r="D326" i="7"/>
  <c r="P326" i="7" s="1"/>
  <c r="E301" i="7"/>
  <c r="F256" i="7"/>
  <c r="P152" i="7"/>
  <c r="F238" i="7"/>
  <c r="P132" i="7"/>
  <c r="F234" i="7"/>
  <c r="P128" i="7"/>
  <c r="F298" i="7"/>
  <c r="D212" i="7"/>
  <c r="D313" i="7" s="1"/>
  <c r="I30" i="30"/>
  <c r="A43" i="48"/>
  <c r="P218" i="7"/>
  <c r="F270" i="7"/>
  <c r="F274" i="7"/>
  <c r="F286" i="7"/>
  <c r="F294" i="7"/>
  <c r="E310" i="7"/>
  <c r="I207" i="30"/>
  <c r="L28" i="30"/>
  <c r="H18" i="30"/>
  <c r="I16" i="30" s="1"/>
  <c r="J207" i="30"/>
  <c r="M213" i="30"/>
  <c r="H28" i="30"/>
  <c r="H30" i="30" s="1"/>
  <c r="G35" i="31"/>
  <c r="P348" i="7"/>
  <c r="O298" i="7"/>
  <c r="O294" i="7"/>
  <c r="O290" i="7"/>
  <c r="O286" i="7"/>
  <c r="O282" i="7"/>
  <c r="O278" i="7"/>
  <c r="O274" i="7"/>
  <c r="N302" i="7"/>
  <c r="N294" i="7"/>
  <c r="E18" i="30"/>
  <c r="F16" i="30" s="1"/>
  <c r="L297" i="7"/>
  <c r="L251" i="7"/>
  <c r="E90" i="7"/>
  <c r="E300" i="7" s="1"/>
  <c r="L301" i="7"/>
  <c r="L255" i="7"/>
  <c r="L240" i="7"/>
  <c r="M300" i="7"/>
  <c r="M289" i="7"/>
  <c r="M273" i="7"/>
  <c r="M254" i="7"/>
  <c r="P254" i="7" s="1"/>
  <c r="P320" i="7"/>
  <c r="L296" i="7"/>
  <c r="L288" i="7"/>
  <c r="L280" i="7"/>
  <c r="L272" i="7"/>
  <c r="L264" i="7"/>
  <c r="L258" i="7"/>
  <c r="L250" i="7"/>
  <c r="L243" i="7"/>
  <c r="L236" i="7"/>
  <c r="L244" i="7"/>
  <c r="P327" i="7"/>
  <c r="O299" i="7"/>
  <c r="N299" i="7"/>
  <c r="N295" i="7"/>
  <c r="L292" i="7"/>
  <c r="L248" i="7"/>
  <c r="P357" i="7"/>
  <c r="F93" i="7"/>
  <c r="F303" i="7" s="1"/>
  <c r="G93" i="7"/>
  <c r="G303" i="7" s="1"/>
  <c r="D93" i="7"/>
  <c r="D303" i="7" s="1"/>
  <c r="H93" i="7"/>
  <c r="H303" i="7" s="1"/>
  <c r="I93" i="7"/>
  <c r="I303" i="7" s="1"/>
  <c r="J93" i="7"/>
  <c r="J303" i="7" s="1"/>
  <c r="K93" i="7"/>
  <c r="K303" i="7" s="1"/>
  <c r="F89" i="7"/>
  <c r="F299" i="7" s="1"/>
  <c r="G89" i="7"/>
  <c r="G299" i="7" s="1"/>
  <c r="H89" i="7"/>
  <c r="H299" i="7" s="1"/>
  <c r="I89" i="7"/>
  <c r="I299" i="7" s="1"/>
  <c r="J89" i="7"/>
  <c r="J299" i="7" s="1"/>
  <c r="K89" i="7"/>
  <c r="K299" i="7" s="1"/>
  <c r="M89" i="7"/>
  <c r="M299" i="7" s="1"/>
  <c r="H85" i="7"/>
  <c r="H295" i="7" s="1"/>
  <c r="I85" i="7"/>
  <c r="I295" i="7" s="1"/>
  <c r="J85" i="7"/>
  <c r="K85" i="7"/>
  <c r="K295" i="7" s="1"/>
  <c r="M85" i="7"/>
  <c r="M295" i="7" s="1"/>
  <c r="D79" i="7"/>
  <c r="H79" i="7"/>
  <c r="I79" i="7"/>
  <c r="J79" i="7"/>
  <c r="K79" i="7"/>
  <c r="M79" i="7"/>
  <c r="H75" i="7"/>
  <c r="H287" i="7" s="1"/>
  <c r="I75" i="7"/>
  <c r="I287" i="7" s="1"/>
  <c r="J75" i="7"/>
  <c r="J287" i="7" s="1"/>
  <c r="K75" i="7"/>
  <c r="K287" i="7" s="1"/>
  <c r="M75" i="7"/>
  <c r="M287" i="7" s="1"/>
  <c r="H71" i="7"/>
  <c r="H283" i="7" s="1"/>
  <c r="I71" i="7"/>
  <c r="I283" i="7" s="1"/>
  <c r="J71" i="7"/>
  <c r="J283" i="7" s="1"/>
  <c r="K71" i="7"/>
  <c r="K283" i="7" s="1"/>
  <c r="M71" i="7"/>
  <c r="M283" i="7" s="1"/>
  <c r="D67" i="7"/>
  <c r="D279" i="7" s="1"/>
  <c r="I67" i="7"/>
  <c r="I279" i="7" s="1"/>
  <c r="J67" i="7"/>
  <c r="J279" i="7" s="1"/>
  <c r="K67" i="7"/>
  <c r="K279" i="7" s="1"/>
  <c r="M67" i="7"/>
  <c r="M279" i="7" s="1"/>
  <c r="H67" i="7"/>
  <c r="H279" i="7" s="1"/>
  <c r="D63" i="7"/>
  <c r="D275" i="7" s="1"/>
  <c r="I63" i="7"/>
  <c r="I275" i="7" s="1"/>
  <c r="J63" i="7"/>
  <c r="J275" i="7" s="1"/>
  <c r="K63" i="7"/>
  <c r="K275" i="7" s="1"/>
  <c r="M63" i="7"/>
  <c r="M275" i="7" s="1"/>
  <c r="I59" i="7"/>
  <c r="I271" i="7" s="1"/>
  <c r="J59" i="7"/>
  <c r="J271" i="7" s="1"/>
  <c r="K59" i="7"/>
  <c r="K271" i="7" s="1"/>
  <c r="M59" i="7"/>
  <c r="M271" i="7" s="1"/>
  <c r="I55" i="7"/>
  <c r="I267" i="7" s="1"/>
  <c r="J55" i="7"/>
  <c r="J267" i="7" s="1"/>
  <c r="K55" i="7"/>
  <c r="K267" i="7" s="1"/>
  <c r="M55" i="7"/>
  <c r="M267" i="7" s="1"/>
  <c r="G55" i="7"/>
  <c r="G267" i="7" s="1"/>
  <c r="H55" i="7"/>
  <c r="H267" i="7" s="1"/>
  <c r="I51" i="7"/>
  <c r="I263" i="7" s="1"/>
  <c r="J51" i="7"/>
  <c r="J263" i="7" s="1"/>
  <c r="K51" i="7"/>
  <c r="K263" i="7" s="1"/>
  <c r="M51" i="7"/>
  <c r="M263" i="7" s="1"/>
  <c r="G51" i="7"/>
  <c r="G263" i="7" s="1"/>
  <c r="D47" i="7"/>
  <c r="D259" i="7" s="1"/>
  <c r="H47" i="7"/>
  <c r="H259" i="7" s="1"/>
  <c r="I47" i="7"/>
  <c r="I259" i="7" s="1"/>
  <c r="J47" i="7"/>
  <c r="J259" i="7" s="1"/>
  <c r="K47" i="7"/>
  <c r="K259" i="7" s="1"/>
  <c r="M47" i="7"/>
  <c r="M259" i="7" s="1"/>
  <c r="G47" i="7"/>
  <c r="G259" i="7" s="1"/>
  <c r="I43" i="7"/>
  <c r="I257" i="7" s="1"/>
  <c r="J43" i="7"/>
  <c r="J257" i="7" s="1"/>
  <c r="K43" i="7"/>
  <c r="K257" i="7" s="1"/>
  <c r="M43" i="7"/>
  <c r="M257" i="7" s="1"/>
  <c r="G43" i="7"/>
  <c r="G257" i="7" s="1"/>
  <c r="I39" i="7"/>
  <c r="I253" i="7" s="1"/>
  <c r="J39" i="7"/>
  <c r="J253" i="7" s="1"/>
  <c r="K39" i="7"/>
  <c r="K253" i="7" s="1"/>
  <c r="M39" i="7"/>
  <c r="M253" i="7" s="1"/>
  <c r="G39" i="7"/>
  <c r="G253" i="7" s="1"/>
  <c r="D35" i="7"/>
  <c r="H35" i="7"/>
  <c r="I35" i="7"/>
  <c r="J35" i="7"/>
  <c r="K35" i="7"/>
  <c r="M35" i="7"/>
  <c r="G35" i="7"/>
  <c r="D31" i="7"/>
  <c r="D246" i="7" s="1"/>
  <c r="H31" i="7"/>
  <c r="H246" i="7" s="1"/>
  <c r="I31" i="7"/>
  <c r="I246" i="7" s="1"/>
  <c r="J31" i="7"/>
  <c r="J246" i="7" s="1"/>
  <c r="K31" i="7"/>
  <c r="K246" i="7" s="1"/>
  <c r="M31" i="7"/>
  <c r="M246" i="7" s="1"/>
  <c r="G31" i="7"/>
  <c r="G246" i="7" s="1"/>
  <c r="I27" i="7"/>
  <c r="I242" i="7" s="1"/>
  <c r="J27" i="7"/>
  <c r="J242" i="7" s="1"/>
  <c r="K27" i="7"/>
  <c r="K242" i="7" s="1"/>
  <c r="M27" i="7"/>
  <c r="M242" i="7" s="1"/>
  <c r="G27" i="7"/>
  <c r="G242" i="7" s="1"/>
  <c r="H23" i="7"/>
  <c r="I23" i="7"/>
  <c r="J23" i="7"/>
  <c r="K23" i="7"/>
  <c r="M23" i="7"/>
  <c r="G23" i="7"/>
  <c r="H19" i="7"/>
  <c r="H235" i="7" s="1"/>
  <c r="I19" i="7"/>
  <c r="I235" i="7" s="1"/>
  <c r="J19" i="7"/>
  <c r="J235" i="7" s="1"/>
  <c r="K19" i="7"/>
  <c r="K235" i="7" s="1"/>
  <c r="M19" i="7"/>
  <c r="M235" i="7" s="1"/>
  <c r="D19" i="7"/>
  <c r="D235" i="7" s="1"/>
  <c r="G19" i="7"/>
  <c r="G235" i="7" s="1"/>
  <c r="L308" i="7"/>
  <c r="P341" i="7"/>
  <c r="H332" i="7"/>
  <c r="N204" i="30"/>
  <c r="I18" i="30"/>
  <c r="J16" i="30" s="1"/>
  <c r="O18" i="30"/>
  <c r="O20" i="30" s="1"/>
  <c r="M93" i="7"/>
  <c r="M303" i="7" s="1"/>
  <c r="H63" i="7"/>
  <c r="H275" i="7" s="1"/>
  <c r="P311" i="7"/>
  <c r="P314" i="7"/>
  <c r="P316" i="7"/>
  <c r="P318" i="7"/>
  <c r="P324" i="7"/>
  <c r="P325" i="7"/>
  <c r="P380" i="7"/>
  <c r="G213" i="30"/>
  <c r="G204" i="30"/>
  <c r="L213" i="30"/>
  <c r="K204" i="30"/>
  <c r="L93" i="7"/>
  <c r="L303" i="7" s="1"/>
  <c r="L89" i="7"/>
  <c r="L299" i="7" s="1"/>
  <c r="L85" i="7"/>
  <c r="L295" i="7" s="1"/>
  <c r="L79" i="7"/>
  <c r="L75" i="7"/>
  <c r="L287" i="7" s="1"/>
  <c r="L71" i="7"/>
  <c r="L283" i="7" s="1"/>
  <c r="L67" i="7"/>
  <c r="L279" i="7" s="1"/>
  <c r="L63" i="7"/>
  <c r="L275" i="7" s="1"/>
  <c r="L59" i="7"/>
  <c r="L271" i="7" s="1"/>
  <c r="L55" i="7"/>
  <c r="L267" i="7" s="1"/>
  <c r="L51" i="7"/>
  <c r="L263" i="7" s="1"/>
  <c r="L47" i="7"/>
  <c r="L259" i="7" s="1"/>
  <c r="L43" i="7"/>
  <c r="L257" i="7" s="1"/>
  <c r="L39" i="7"/>
  <c r="L253" i="7" s="1"/>
  <c r="L35" i="7"/>
  <c r="L31" i="7"/>
  <c r="L246" i="7" s="1"/>
  <c r="L27" i="7"/>
  <c r="L242" i="7" s="1"/>
  <c r="L23" i="7"/>
  <c r="L19" i="7"/>
  <c r="L235" i="7" s="1"/>
  <c r="D51" i="7"/>
  <c r="D263" i="7" s="1"/>
  <c r="G26" i="30"/>
  <c r="P381" i="7"/>
  <c r="P335" i="7"/>
  <c r="G42" i="31"/>
  <c r="A24" i="48"/>
  <c r="A14" i="48"/>
  <c r="A12" i="48"/>
  <c r="A10" i="48"/>
  <c r="P340" i="7"/>
  <c r="D38" i="30"/>
  <c r="E36" i="30" s="1"/>
  <c r="H39" i="7"/>
  <c r="H253" i="7" s="1"/>
  <c r="L210" i="30"/>
  <c r="K213" i="30"/>
  <c r="G18" i="30"/>
  <c r="H16" i="30" s="1"/>
  <c r="P336" i="7"/>
  <c r="K30" i="30"/>
  <c r="E30" i="30"/>
  <c r="O28" i="30"/>
  <c r="O30" i="30" s="1"/>
  <c r="K18" i="30"/>
  <c r="L16" i="30" s="1"/>
  <c r="J204" i="30"/>
  <c r="J28" i="30"/>
  <c r="N213" i="30"/>
  <c r="M207" i="30"/>
  <c r="J210" i="30"/>
  <c r="H38" i="30"/>
  <c r="I36" i="30" s="1"/>
  <c r="I38" i="30"/>
  <c r="O26" i="30"/>
  <c r="G16" i="30"/>
  <c r="A19" i="48"/>
  <c r="N306" i="7"/>
  <c r="M30" i="30"/>
  <c r="P353" i="7"/>
  <c r="M38" i="30"/>
  <c r="E38" i="30"/>
  <c r="D89" i="7"/>
  <c r="D299" i="7" s="1"/>
  <c r="E93" i="7"/>
  <c r="A20" i="48"/>
  <c r="P206" i="7"/>
  <c r="I307" i="7"/>
  <c r="F221" i="7"/>
  <c r="F322" i="7" s="1"/>
  <c r="J38" i="30"/>
  <c r="H309" i="7"/>
  <c r="P90" i="7"/>
  <c r="F300" i="7"/>
  <c r="P343" i="7"/>
  <c r="M205" i="7"/>
  <c r="M306" i="7" s="1"/>
  <c r="K205" i="7"/>
  <c r="I205" i="7"/>
  <c r="H221" i="7"/>
  <c r="H322" i="7" s="1"/>
  <c r="E205" i="7"/>
  <c r="N38" i="30"/>
  <c r="O38" i="30"/>
  <c r="O40" i="30" s="1"/>
  <c r="F212" i="7"/>
  <c r="G38" i="30"/>
  <c r="F28" i="41"/>
  <c r="G34" i="11"/>
  <c r="G37" i="11" s="1"/>
  <c r="F43" i="11"/>
  <c r="H79" i="15"/>
  <c r="H84" i="15" s="1"/>
  <c r="G81" i="15"/>
  <c r="G82" i="15" s="1"/>
  <c r="H29" i="41"/>
  <c r="I39" i="11"/>
  <c r="I42" i="11" s="1"/>
  <c r="F16" i="41"/>
  <c r="G90" i="15"/>
  <c r="G95" i="15" s="1"/>
  <c r="A96" i="20"/>
  <c r="A94" i="20"/>
  <c r="G39" i="15"/>
  <c r="H19" i="15"/>
  <c r="H24" i="15" s="1"/>
  <c r="G48" i="41"/>
  <c r="J45" i="15"/>
  <c r="J50" i="15" s="1"/>
  <c r="I47" i="15"/>
  <c r="N207" i="30"/>
  <c r="N360" i="7"/>
  <c r="G240" i="30"/>
  <c r="H53" i="15"/>
  <c r="H58" i="15" s="1"/>
  <c r="E82" i="15"/>
  <c r="E352" i="7"/>
  <c r="E346" i="7" s="1"/>
  <c r="O366" i="7"/>
  <c r="D332" i="7"/>
  <c r="E42" i="51"/>
  <c r="P26" i="16"/>
  <c r="J52" i="16"/>
  <c r="P23" i="29"/>
  <c r="A54" i="22"/>
  <c r="A60" i="22"/>
  <c r="A66" i="22" s="1"/>
  <c r="A72" i="22" s="1"/>
  <c r="A78" i="22" s="1"/>
  <c r="A84" i="22" s="1"/>
  <c r="A90" i="22" s="1"/>
  <c r="A96" i="22" s="1"/>
  <c r="F27" i="41"/>
  <c r="E117" i="13"/>
  <c r="D46" i="19"/>
  <c r="D120" i="19" s="1"/>
  <c r="A30" i="2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29" i="2"/>
  <c r="G40" i="15"/>
  <c r="F116" i="51"/>
  <c r="H29" i="15"/>
  <c r="H34" i="15" s="1"/>
  <c r="F45" i="41"/>
  <c r="F46" i="41" s="1"/>
  <c r="G42" i="15"/>
  <c r="G57" i="16"/>
  <c r="G56" i="16" s="1"/>
  <c r="G20" i="11" s="1"/>
  <c r="G24" i="11" s="1"/>
  <c r="F56" i="15"/>
  <c r="O42" i="51"/>
  <c r="E120" i="19"/>
  <c r="P42" i="51"/>
  <c r="D352" i="7"/>
  <c r="G92" i="41"/>
  <c r="A181" i="22"/>
  <c r="A182" i="22" s="1"/>
  <c r="A183" i="22" s="1"/>
  <c r="A184" i="22" s="1"/>
  <c r="A185" i="22" s="1"/>
  <c r="A186" i="22" s="1"/>
  <c r="A187" i="22" s="1"/>
  <c r="A188" i="22" s="1"/>
  <c r="A189" i="22" s="1"/>
  <c r="A190" i="22" s="1"/>
  <c r="A191" i="22" s="1"/>
  <c r="A192" i="22" s="1"/>
  <c r="A193" i="22" s="1"/>
  <c r="A194" i="22" s="1"/>
  <c r="A195" i="22" s="1"/>
  <c r="P88" i="7"/>
  <c r="P92" i="7"/>
  <c r="O28" i="31"/>
  <c r="N90" i="41"/>
  <c r="I90" i="41"/>
  <c r="F10" i="54"/>
  <c r="F29" i="54" s="1"/>
  <c r="M29" i="54"/>
  <c r="G90" i="41"/>
  <c r="K33" i="31"/>
  <c r="L92" i="41" s="1"/>
  <c r="Q79" i="8"/>
  <c r="Q10" i="26"/>
  <c r="K334" i="7"/>
  <c r="K332" i="7" s="1"/>
  <c r="D15" i="20"/>
  <c r="D122" i="20" s="1"/>
  <c r="F338" i="7"/>
  <c r="G122" i="20"/>
  <c r="G116" i="51" s="1"/>
  <c r="P76" i="15"/>
  <c r="O122" i="20"/>
  <c r="O116" i="51" s="1"/>
  <c r="N334" i="7"/>
  <c r="N201" i="30" s="1"/>
  <c r="L22" i="54"/>
  <c r="P376" i="7"/>
  <c r="M122" i="20"/>
  <c r="M116" i="51" s="1"/>
  <c r="L334" i="7"/>
  <c r="L201" i="30" s="1"/>
  <c r="P337" i="7"/>
  <c r="D43" i="41"/>
  <c r="C43" i="41"/>
  <c r="C52" i="41" s="1"/>
  <c r="H29" i="11"/>
  <c r="N52" i="16"/>
  <c r="M52" i="16"/>
  <c r="L29" i="55"/>
  <c r="E10" i="55"/>
  <c r="E29" i="55" s="1"/>
  <c r="D52" i="16"/>
  <c r="F80" i="41"/>
  <c r="J80" i="41"/>
  <c r="N38" i="29"/>
  <c r="N47" i="29"/>
  <c r="P58" i="15"/>
  <c r="P42" i="15" s="1"/>
  <c r="C65" i="15"/>
  <c r="H75" i="51"/>
  <c r="F42" i="31"/>
  <c r="O42" i="31" s="1"/>
  <c r="J38" i="29"/>
  <c r="J47" i="29"/>
  <c r="E248" i="30"/>
  <c r="E67" i="15"/>
  <c r="Q23" i="26"/>
  <c r="D21" i="26"/>
  <c r="F21" i="26"/>
  <c r="G21" i="26" s="1"/>
  <c r="H21" i="26" s="1"/>
  <c r="I21" i="26" s="1"/>
  <c r="J21" i="26" s="1"/>
  <c r="K21" i="26" s="1"/>
  <c r="L21" i="26" s="1"/>
  <c r="M21" i="26" s="1"/>
  <c r="N21" i="26" s="1"/>
  <c r="O21" i="26" s="1"/>
  <c r="P21" i="26" s="1"/>
  <c r="F49" i="29"/>
  <c r="L38" i="29"/>
  <c r="L47" i="29"/>
  <c r="E71" i="15"/>
  <c r="E76" i="15" s="1"/>
  <c r="D73" i="15"/>
  <c r="H23" i="29"/>
  <c r="P355" i="7"/>
  <c r="A11" i="48"/>
  <c r="C64" i="15"/>
  <c r="H46" i="19"/>
  <c r="D90" i="51"/>
  <c r="D201" i="30"/>
  <c r="F38" i="30"/>
  <c r="K38" i="30"/>
  <c r="P350" i="7"/>
  <c r="L38" i="30"/>
  <c r="O221" i="7"/>
  <c r="O322" i="7" s="1"/>
  <c r="O212" i="7"/>
  <c r="D91" i="51"/>
  <c r="M212" i="7"/>
  <c r="O125" i="7"/>
  <c r="I23" i="29"/>
  <c r="C31" i="41"/>
  <c r="C32" i="41" s="1"/>
  <c r="D33" i="31"/>
  <c r="D210" i="30"/>
  <c r="O192" i="7"/>
  <c r="M192" i="7"/>
  <c r="I192" i="7"/>
  <c r="H125" i="7"/>
  <c r="N82" i="7"/>
  <c r="N293" i="7" s="1"/>
  <c r="M125" i="7"/>
  <c r="L212" i="7"/>
  <c r="L192" i="7"/>
  <c r="L125" i="7"/>
  <c r="K192" i="7"/>
  <c r="J212" i="7"/>
  <c r="J313" i="7" s="1"/>
  <c r="I212" i="7"/>
  <c r="H205" i="7"/>
  <c r="D213" i="30"/>
  <c r="D125" i="7"/>
  <c r="M221" i="7"/>
  <c r="M322" i="7" s="1"/>
  <c r="K221" i="7"/>
  <c r="K322" i="7" s="1"/>
  <c r="K212" i="7"/>
  <c r="J192" i="7"/>
  <c r="I125" i="7"/>
  <c r="H212" i="7"/>
  <c r="H313" i="7" s="1"/>
  <c r="H192" i="7"/>
  <c r="G212" i="7"/>
  <c r="D205" i="7"/>
  <c r="D91" i="7"/>
  <c r="E221" i="7"/>
  <c r="E89" i="7"/>
  <c r="L221" i="7"/>
  <c r="L322" i="7" s="1"/>
  <c r="K125" i="7"/>
  <c r="I221" i="7"/>
  <c r="I322" i="7" s="1"/>
  <c r="G221" i="7"/>
  <c r="G322" i="7" s="1"/>
  <c r="E192" i="7"/>
  <c r="E125" i="7"/>
  <c r="O35" i="31"/>
  <c r="K16" i="30"/>
  <c r="J20" i="30"/>
  <c r="E360" i="7"/>
  <c r="N313" i="7"/>
  <c r="N211" i="7"/>
  <c r="N312" i="7" s="1"/>
  <c r="P84" i="7"/>
  <c r="E294" i="7"/>
  <c r="J322" i="7"/>
  <c r="L204" i="7"/>
  <c r="P339" i="7"/>
  <c r="O205" i="7"/>
  <c r="O307" i="7"/>
  <c r="G192" i="7"/>
  <c r="E121" i="7"/>
  <c r="E120" i="7" s="1"/>
  <c r="E328" i="7" s="1"/>
  <c r="G121" i="7"/>
  <c r="G120" i="7" s="1"/>
  <c r="G328" i="7" s="1"/>
  <c r="F121" i="7"/>
  <c r="F120" i="7" s="1"/>
  <c r="F328" i="7" s="1"/>
  <c r="E85" i="7"/>
  <c r="E295" i="7" s="1"/>
  <c r="D85" i="7"/>
  <c r="F85" i="7"/>
  <c r="G85" i="7"/>
  <c r="E79" i="7"/>
  <c r="F79" i="7"/>
  <c r="G79" i="7"/>
  <c r="E75" i="7"/>
  <c r="E287" i="7" s="1"/>
  <c r="F75" i="7"/>
  <c r="F287" i="7" s="1"/>
  <c r="G75" i="7"/>
  <c r="G287" i="7" s="1"/>
  <c r="E71" i="7"/>
  <c r="E283" i="7" s="1"/>
  <c r="F71" i="7"/>
  <c r="F283" i="7" s="1"/>
  <c r="G71" i="7"/>
  <c r="G283" i="7" s="1"/>
  <c r="E67" i="7"/>
  <c r="F67" i="7"/>
  <c r="F279" i="7" s="1"/>
  <c r="G67" i="7"/>
  <c r="G279" i="7" s="1"/>
  <c r="E63" i="7"/>
  <c r="F63" i="7"/>
  <c r="F275" i="7" s="1"/>
  <c r="G63" i="7"/>
  <c r="G275" i="7" s="1"/>
  <c r="E59" i="7"/>
  <c r="E271" i="7" s="1"/>
  <c r="F59" i="7"/>
  <c r="F271" i="7" s="1"/>
  <c r="G59" i="7"/>
  <c r="G271" i="7" s="1"/>
  <c r="E55" i="7"/>
  <c r="E267" i="7" s="1"/>
  <c r="F55" i="7"/>
  <c r="F267" i="7" s="1"/>
  <c r="E51" i="7"/>
  <c r="F51" i="7"/>
  <c r="F263" i="7" s="1"/>
  <c r="E47" i="7"/>
  <c r="F47" i="7"/>
  <c r="F259" i="7" s="1"/>
  <c r="E43" i="7"/>
  <c r="E257" i="7" s="1"/>
  <c r="F43" i="7"/>
  <c r="F257" i="7" s="1"/>
  <c r="E39" i="7"/>
  <c r="E253" i="7" s="1"/>
  <c r="F39" i="7"/>
  <c r="F253" i="7" s="1"/>
  <c r="E35" i="7"/>
  <c r="F35" i="7"/>
  <c r="E31" i="7"/>
  <c r="F31" i="7"/>
  <c r="F246" i="7" s="1"/>
  <c r="E27" i="7"/>
  <c r="E242" i="7" s="1"/>
  <c r="F27" i="7"/>
  <c r="F242" i="7" s="1"/>
  <c r="E23" i="7"/>
  <c r="F23" i="7"/>
  <c r="E19" i="7"/>
  <c r="F19" i="7"/>
  <c r="F235" i="7" s="1"/>
  <c r="G205" i="7"/>
  <c r="G125" i="7"/>
  <c r="E213" i="30"/>
  <c r="H121" i="7"/>
  <c r="H120" i="7" s="1"/>
  <c r="H328" i="7" s="1"/>
  <c r="H59" i="7"/>
  <c r="H271" i="7" s="1"/>
  <c r="H43" i="7"/>
  <c r="H257" i="7" s="1"/>
  <c r="H27" i="7"/>
  <c r="H242" i="7" s="1"/>
  <c r="D221" i="7"/>
  <c r="D192" i="7"/>
  <c r="D71" i="7"/>
  <c r="D55" i="7"/>
  <c r="D39" i="7"/>
  <c r="D23" i="7"/>
  <c r="F125" i="7"/>
  <c r="G87" i="7"/>
  <c r="G297" i="7" s="1"/>
  <c r="F87" i="7"/>
  <c r="F297" i="7" s="1"/>
  <c r="D87" i="7"/>
  <c r="D81" i="7"/>
  <c r="G81" i="7"/>
  <c r="G292" i="7" s="1"/>
  <c r="F81" i="7"/>
  <c r="F292" i="7" s="1"/>
  <c r="E81" i="7"/>
  <c r="E292" i="7" s="1"/>
  <c r="D77" i="7"/>
  <c r="G77" i="7"/>
  <c r="G289" i="7" s="1"/>
  <c r="F77" i="7"/>
  <c r="F289" i="7" s="1"/>
  <c r="E77" i="7"/>
  <c r="E289" i="7" s="1"/>
  <c r="D73" i="7"/>
  <c r="G73" i="7"/>
  <c r="G285" i="7" s="1"/>
  <c r="F73" i="7"/>
  <c r="F285" i="7" s="1"/>
  <c r="E73" i="7"/>
  <c r="E285" i="7" s="1"/>
  <c r="D69" i="7"/>
  <c r="G69" i="7"/>
  <c r="G281" i="7" s="1"/>
  <c r="F69" i="7"/>
  <c r="F281" i="7" s="1"/>
  <c r="E69" i="7"/>
  <c r="E281" i="7" s="1"/>
  <c r="H69" i="7"/>
  <c r="H281" i="7" s="1"/>
  <c r="D65" i="7"/>
  <c r="G65" i="7"/>
  <c r="G277" i="7" s="1"/>
  <c r="F65" i="7"/>
  <c r="F277" i="7" s="1"/>
  <c r="E65" i="7"/>
  <c r="E277" i="7" s="1"/>
  <c r="H65" i="7"/>
  <c r="H277" i="7" s="1"/>
  <c r="D61" i="7"/>
  <c r="G61" i="7"/>
  <c r="G273" i="7" s="1"/>
  <c r="F61" i="7"/>
  <c r="F273" i="7" s="1"/>
  <c r="E61" i="7"/>
  <c r="E273" i="7" s="1"/>
  <c r="H61" i="7"/>
  <c r="H273" i="7" s="1"/>
  <c r="D57" i="7"/>
  <c r="F57" i="7"/>
  <c r="F269" i="7" s="1"/>
  <c r="E57" i="7"/>
  <c r="E269" i="7" s="1"/>
  <c r="H57" i="7"/>
  <c r="H269" i="7" s="1"/>
  <c r="D53" i="7"/>
  <c r="F53" i="7"/>
  <c r="F265" i="7" s="1"/>
  <c r="E53" i="7"/>
  <c r="E265" i="7" s="1"/>
  <c r="H53" i="7"/>
  <c r="H265" i="7" s="1"/>
  <c r="D49" i="7"/>
  <c r="F49" i="7"/>
  <c r="F261" i="7" s="1"/>
  <c r="E49" i="7"/>
  <c r="E261" i="7" s="1"/>
  <c r="H49" i="7"/>
  <c r="H261" i="7" s="1"/>
  <c r="D45" i="7"/>
  <c r="F45" i="7"/>
  <c r="E45" i="7"/>
  <c r="H45" i="7"/>
  <c r="D41" i="7"/>
  <c r="F41" i="7"/>
  <c r="F255" i="7" s="1"/>
  <c r="E41" i="7"/>
  <c r="E255" i="7" s="1"/>
  <c r="H41" i="7"/>
  <c r="H255" i="7" s="1"/>
  <c r="D37" i="7"/>
  <c r="F37" i="7"/>
  <c r="F251" i="7" s="1"/>
  <c r="E37" i="7"/>
  <c r="E251" i="7" s="1"/>
  <c r="H37" i="7"/>
  <c r="H251" i="7" s="1"/>
  <c r="D33" i="7"/>
  <c r="F33" i="7"/>
  <c r="F248" i="7" s="1"/>
  <c r="E33" i="7"/>
  <c r="E248" i="7" s="1"/>
  <c r="H33" i="7"/>
  <c r="H248" i="7" s="1"/>
  <c r="D29" i="7"/>
  <c r="F29" i="7"/>
  <c r="F244" i="7" s="1"/>
  <c r="E29" i="7"/>
  <c r="E244" i="7" s="1"/>
  <c r="H29" i="7"/>
  <c r="H244" i="7" s="1"/>
  <c r="D25" i="7"/>
  <c r="F25" i="7"/>
  <c r="F240" i="7" s="1"/>
  <c r="E25" i="7"/>
  <c r="E240" i="7" s="1"/>
  <c r="H25" i="7"/>
  <c r="H240" i="7" s="1"/>
  <c r="D21" i="7"/>
  <c r="F21" i="7"/>
  <c r="F237" i="7" s="1"/>
  <c r="E21" i="7"/>
  <c r="E237" i="7" s="1"/>
  <c r="H21" i="7"/>
  <c r="H237" i="7" s="1"/>
  <c r="O310" i="7"/>
  <c r="D121" i="7"/>
  <c r="D120" i="7" s="1"/>
  <c r="D75" i="7"/>
  <c r="D59" i="7"/>
  <c r="D43" i="7"/>
  <c r="D27" i="7"/>
  <c r="F205" i="7"/>
  <c r="H17" i="7"/>
  <c r="E17" i="7"/>
  <c r="F17" i="7"/>
  <c r="E86" i="7"/>
  <c r="P238" i="7" l="1"/>
  <c r="P234" i="7"/>
  <c r="P262" i="7"/>
  <c r="P76" i="7"/>
  <c r="H20" i="30"/>
  <c r="P249" i="7"/>
  <c r="P245" i="7"/>
  <c r="P247" i="7"/>
  <c r="P68" i="7"/>
  <c r="P308" i="7"/>
  <c r="P241" i="7"/>
  <c r="P268" i="7"/>
  <c r="P260" i="7"/>
  <c r="P250" i="7"/>
  <c r="P264" i="7"/>
  <c r="E26" i="30"/>
  <c r="P243" i="7"/>
  <c r="P60" i="7"/>
  <c r="P22" i="7"/>
  <c r="P284" i="7"/>
  <c r="P48" i="7"/>
  <c r="P310" i="7"/>
  <c r="P20" i="7"/>
  <c r="P36" i="7"/>
  <c r="E288" i="7"/>
  <c r="P288" i="7" s="1"/>
  <c r="P18" i="7"/>
  <c r="P40" i="7"/>
  <c r="P58" i="7"/>
  <c r="J258" i="7"/>
  <c r="P258" i="7" s="1"/>
  <c r="P236" i="7"/>
  <c r="P266" i="7"/>
  <c r="P298" i="7"/>
  <c r="E49" i="29"/>
  <c r="E24" i="29" s="1"/>
  <c r="F45" i="29"/>
  <c r="E22" i="29"/>
  <c r="F20" i="29" s="1"/>
  <c r="G25" i="29"/>
  <c r="H34" i="29"/>
  <c r="H35" i="29"/>
  <c r="G40" i="29"/>
  <c r="A91" i="51"/>
  <c r="A89" i="51"/>
  <c r="A92" i="51" s="1"/>
  <c r="A93" i="51" s="1"/>
  <c r="D75" i="41"/>
  <c r="E75" i="41" s="1"/>
  <c r="F75" i="41" s="1"/>
  <c r="G75" i="41" s="1"/>
  <c r="H75" i="41" s="1"/>
  <c r="I75" i="41" s="1"/>
  <c r="J75" i="41" s="1"/>
  <c r="K75" i="41" s="1"/>
  <c r="L75" i="41" s="1"/>
  <c r="M75" i="41" s="1"/>
  <c r="N75" i="41" s="1"/>
  <c r="O75" i="41" s="1"/>
  <c r="E11" i="41"/>
  <c r="F11" i="41" s="1"/>
  <c r="G11" i="41" s="1"/>
  <c r="H11" i="41" s="1"/>
  <c r="I11" i="41" s="1"/>
  <c r="J11" i="41" s="1"/>
  <c r="K11" i="41" s="1"/>
  <c r="L11" i="41" s="1"/>
  <c r="M11" i="41" s="1"/>
  <c r="N11" i="41" s="1"/>
  <c r="O11" i="41" s="1"/>
  <c r="P300" i="7"/>
  <c r="P276" i="7"/>
  <c r="H82" i="7"/>
  <c r="J14" i="7"/>
  <c r="J231" i="7" s="1"/>
  <c r="N14" i="7"/>
  <c r="P54" i="7"/>
  <c r="P74" i="7"/>
  <c r="P307" i="7"/>
  <c r="G30" i="30"/>
  <c r="P256" i="7"/>
  <c r="P294" i="7"/>
  <c r="O14" i="7"/>
  <c r="O82" i="7"/>
  <c r="E20" i="30"/>
  <c r="I26" i="30"/>
  <c r="L82" i="7"/>
  <c r="P278" i="7"/>
  <c r="D40" i="30"/>
  <c r="J211" i="7"/>
  <c r="P239" i="7"/>
  <c r="P270" i="7"/>
  <c r="P80" i="7"/>
  <c r="P210" i="30"/>
  <c r="J309" i="7"/>
  <c r="P309" i="7" s="1"/>
  <c r="J205" i="7"/>
  <c r="P280" i="7"/>
  <c r="P252" i="7"/>
  <c r="P286" i="7"/>
  <c r="D274" i="7"/>
  <c r="P274" i="7" s="1"/>
  <c r="P62" i="7"/>
  <c r="E207" i="30"/>
  <c r="K14" i="7"/>
  <c r="E16" i="30"/>
  <c r="P70" i="7"/>
  <c r="D282" i="7"/>
  <c r="P282" i="7" s="1"/>
  <c r="P78" i="7"/>
  <c r="D290" i="7"/>
  <c r="P290" i="7" s="1"/>
  <c r="P272" i="7"/>
  <c r="P302" i="7"/>
  <c r="O16" i="30"/>
  <c r="N20" i="30"/>
  <c r="P204" i="30"/>
  <c r="M16" i="30"/>
  <c r="L20" i="30"/>
  <c r="M14" i="7"/>
  <c r="M231" i="7" s="1"/>
  <c r="L14" i="7"/>
  <c r="L12" i="7" s="1"/>
  <c r="M82" i="7"/>
  <c r="M293" i="7" s="1"/>
  <c r="P208" i="7"/>
  <c r="K20" i="30"/>
  <c r="I20" i="30"/>
  <c r="L30" i="30"/>
  <c r="M26" i="30"/>
  <c r="P18" i="30"/>
  <c r="K82" i="7"/>
  <c r="K293" i="7" s="1"/>
  <c r="I14" i="7"/>
  <c r="I12" i="7" s="1"/>
  <c r="I82" i="7"/>
  <c r="I293" i="7" s="1"/>
  <c r="H40" i="30"/>
  <c r="G20" i="30"/>
  <c r="P28" i="30"/>
  <c r="M204" i="7"/>
  <c r="H211" i="7"/>
  <c r="H312" i="7" s="1"/>
  <c r="J82" i="7"/>
  <c r="J293" i="7" s="1"/>
  <c r="J295" i="7"/>
  <c r="O211" i="7"/>
  <c r="O312" i="7" s="1"/>
  <c r="J30" i="30"/>
  <c r="K26" i="30"/>
  <c r="J36" i="30"/>
  <c r="I40" i="30"/>
  <c r="F36" i="30"/>
  <c r="E40" i="30"/>
  <c r="N36" i="30"/>
  <c r="M40" i="30"/>
  <c r="L293" i="7"/>
  <c r="E303" i="7"/>
  <c r="P303" i="7" s="1"/>
  <c r="P93" i="7"/>
  <c r="J40" i="30"/>
  <c r="K36" i="30"/>
  <c r="O313" i="7"/>
  <c r="H293" i="7"/>
  <c r="P23" i="7"/>
  <c r="O293" i="7"/>
  <c r="I204" i="7"/>
  <c r="I305" i="7" s="1"/>
  <c r="I306" i="7"/>
  <c r="P212" i="7"/>
  <c r="N40" i="30"/>
  <c r="O36" i="30"/>
  <c r="K204" i="7"/>
  <c r="K305" i="7" s="1"/>
  <c r="K306" i="7"/>
  <c r="H36" i="30"/>
  <c r="G40" i="30"/>
  <c r="E204" i="7"/>
  <c r="E305" i="7" s="1"/>
  <c r="E306" i="7"/>
  <c r="F313" i="7"/>
  <c r="F211" i="7"/>
  <c r="F312" i="7" s="1"/>
  <c r="E322" i="7"/>
  <c r="E211" i="7"/>
  <c r="F40" i="30"/>
  <c r="P38" i="30"/>
  <c r="G36" i="30"/>
  <c r="F24" i="29"/>
  <c r="N49" i="29"/>
  <c r="N24" i="29" s="1"/>
  <c r="N22" i="29"/>
  <c r="O45" i="29"/>
  <c r="N10" i="54"/>
  <c r="N22" i="54" s="1"/>
  <c r="M22" i="54"/>
  <c r="H37" i="15"/>
  <c r="G35" i="41"/>
  <c r="H55" i="15"/>
  <c r="H42" i="15"/>
  <c r="I53" i="15"/>
  <c r="I58" i="15" s="1"/>
  <c r="I48" i="15"/>
  <c r="P91" i="7"/>
  <c r="D301" i="7"/>
  <c r="P301" i="7" s="1"/>
  <c r="H204" i="7"/>
  <c r="H306" i="7"/>
  <c r="E92" i="41"/>
  <c r="O33" i="31"/>
  <c r="M211" i="7"/>
  <c r="M312" i="7" s="1"/>
  <c r="M313" i="7"/>
  <c r="M36" i="30"/>
  <c r="L40" i="30"/>
  <c r="F71" i="15"/>
  <c r="F76" i="15" s="1"/>
  <c r="E73" i="15"/>
  <c r="F244" i="30"/>
  <c r="F243" i="30"/>
  <c r="G29" i="11"/>
  <c r="D75" i="51"/>
  <c r="M19" i="11"/>
  <c r="M55" i="16"/>
  <c r="M58" i="16" s="1"/>
  <c r="M216" i="30"/>
  <c r="M57" i="16"/>
  <c r="M56" i="16" s="1"/>
  <c r="M20" i="11" s="1"/>
  <c r="M24" i="11" s="1"/>
  <c r="F207" i="30"/>
  <c r="F332" i="7"/>
  <c r="P338" i="7"/>
  <c r="D80" i="41"/>
  <c r="E116" i="51"/>
  <c r="K45" i="15"/>
  <c r="K50" i="15" s="1"/>
  <c r="J47" i="15"/>
  <c r="G16" i="41"/>
  <c r="H90" i="15"/>
  <c r="H95" i="15" s="1"/>
  <c r="G28" i="41"/>
  <c r="H34" i="11"/>
  <c r="H37" i="11" s="1"/>
  <c r="G43" i="11"/>
  <c r="D74" i="15"/>
  <c r="D64" i="15"/>
  <c r="F62" i="15"/>
  <c r="F67" i="15" s="1"/>
  <c r="E36" i="41"/>
  <c r="E43" i="41" s="1"/>
  <c r="M10" i="55"/>
  <c r="L22" i="55"/>
  <c r="P352" i="7"/>
  <c r="D346" i="7"/>
  <c r="P346" i="7" s="1"/>
  <c r="O207" i="30"/>
  <c r="O360" i="7"/>
  <c r="G383" i="7"/>
  <c r="F49" i="31"/>
  <c r="J39" i="11"/>
  <c r="J42" i="11" s="1"/>
  <c r="I29" i="41"/>
  <c r="P213" i="30"/>
  <c r="N12" i="7"/>
  <c r="N231" i="7"/>
  <c r="D204" i="7"/>
  <c r="D305" i="7" s="1"/>
  <c r="D306" i="7"/>
  <c r="K231" i="7"/>
  <c r="K12" i="7"/>
  <c r="I211" i="7"/>
  <c r="I313" i="7"/>
  <c r="I231" i="7"/>
  <c r="C54" i="41"/>
  <c r="L49" i="29"/>
  <c r="L24" i="29" s="1"/>
  <c r="L22" i="29"/>
  <c r="M45" i="29"/>
  <c r="J49" i="29"/>
  <c r="J24" i="29" s="1"/>
  <c r="J22" i="29"/>
  <c r="K45" i="29"/>
  <c r="P47" i="29"/>
  <c r="D216" i="30"/>
  <c r="P216" i="30" s="1"/>
  <c r="D19" i="11"/>
  <c r="D57" i="16"/>
  <c r="D55" i="16"/>
  <c r="P52" i="16"/>
  <c r="N216" i="30"/>
  <c r="N57" i="16"/>
  <c r="N19" i="11"/>
  <c r="N55" i="16"/>
  <c r="N58" i="16" s="1"/>
  <c r="D207" i="30"/>
  <c r="H236" i="30"/>
  <c r="H235" i="30"/>
  <c r="F40" i="15"/>
  <c r="L211" i="7"/>
  <c r="L312" i="7" s="1"/>
  <c r="L313" i="7"/>
  <c r="O231" i="7"/>
  <c r="O12" i="7"/>
  <c r="P89" i="7"/>
  <c r="E299" i="7"/>
  <c r="P299" i="7" s="1"/>
  <c r="G211" i="7"/>
  <c r="G312" i="7" s="1"/>
  <c r="G313" i="7"/>
  <c r="K313" i="7"/>
  <c r="K211" i="7"/>
  <c r="L36" i="30"/>
  <c r="K40" i="30"/>
  <c r="G366" i="7"/>
  <c r="H120" i="19"/>
  <c r="H116" i="51" s="1"/>
  <c r="H42" i="51"/>
  <c r="D42" i="51" s="1"/>
  <c r="D116" i="51" s="1"/>
  <c r="F10" i="55"/>
  <c r="F29" i="55" s="1"/>
  <c r="M29" i="55"/>
  <c r="P334" i="7"/>
  <c r="K201" i="30"/>
  <c r="P201" i="30" s="1"/>
  <c r="I29" i="15"/>
  <c r="I34" i="15" s="1"/>
  <c r="H45" i="41"/>
  <c r="H46" i="41" s="1"/>
  <c r="H31" i="15"/>
  <c r="L332" i="7"/>
  <c r="J55" i="16"/>
  <c r="J58" i="16" s="1"/>
  <c r="J57" i="16"/>
  <c r="J216" i="30"/>
  <c r="J19" i="11"/>
  <c r="N332" i="7"/>
  <c r="I19" i="15"/>
  <c r="I24" i="15" s="1"/>
  <c r="H48" i="41"/>
  <c r="A95" i="20"/>
  <c r="A98" i="20" s="1"/>
  <c r="A99" i="20" s="1"/>
  <c r="A97" i="20"/>
  <c r="I79" i="15"/>
  <c r="I84" i="15" s="1"/>
  <c r="H81" i="15"/>
  <c r="E279" i="7"/>
  <c r="P279" i="7" s="1"/>
  <c r="P67" i="7"/>
  <c r="D295" i="7"/>
  <c r="P85" i="7"/>
  <c r="D82" i="7"/>
  <c r="M305" i="7"/>
  <c r="D281" i="7"/>
  <c r="P281" i="7" s="1"/>
  <c r="P69" i="7"/>
  <c r="D285" i="7"/>
  <c r="P285" i="7" s="1"/>
  <c r="P73" i="7"/>
  <c r="D289" i="7"/>
  <c r="P289" i="7" s="1"/>
  <c r="P77" i="7"/>
  <c r="D292" i="7"/>
  <c r="P292" i="7" s="1"/>
  <c r="P81" i="7"/>
  <c r="P125" i="7"/>
  <c r="D283" i="7"/>
  <c r="P283" i="7" s="1"/>
  <c r="P71" i="7"/>
  <c r="G14" i="7"/>
  <c r="E235" i="7"/>
  <c r="P235" i="7" s="1"/>
  <c r="P19" i="7"/>
  <c r="P35" i="7"/>
  <c r="E263" i="7"/>
  <c r="P263" i="7" s="1"/>
  <c r="P51" i="7"/>
  <c r="E275" i="7"/>
  <c r="P275" i="7" s="1"/>
  <c r="P63" i="7"/>
  <c r="P79" i="7"/>
  <c r="J312" i="7"/>
  <c r="D287" i="7"/>
  <c r="P287" i="7" s="1"/>
  <c r="P75" i="7"/>
  <c r="D277" i="7"/>
  <c r="P277" i="7" s="1"/>
  <c r="P65" i="7"/>
  <c r="D267" i="7"/>
  <c r="P267" i="7" s="1"/>
  <c r="P55" i="7"/>
  <c r="F14" i="7"/>
  <c r="F233" i="7"/>
  <c r="E14" i="7"/>
  <c r="E233" i="7"/>
  <c r="P17" i="7"/>
  <c r="D257" i="7"/>
  <c r="P257" i="7" s="1"/>
  <c r="P43" i="7"/>
  <c r="D237" i="7"/>
  <c r="P237" i="7" s="1"/>
  <c r="D14" i="7"/>
  <c r="P21" i="7"/>
  <c r="D240" i="7"/>
  <c r="P240" i="7" s="1"/>
  <c r="P25" i="7"/>
  <c r="D244" i="7"/>
  <c r="P244" i="7" s="1"/>
  <c r="P29" i="7"/>
  <c r="D248" i="7"/>
  <c r="P248" i="7" s="1"/>
  <c r="P33" i="7"/>
  <c r="D251" i="7"/>
  <c r="P251" i="7" s="1"/>
  <c r="P37" i="7"/>
  <c r="D255" i="7"/>
  <c r="P255" i="7" s="1"/>
  <c r="P41" i="7"/>
  <c r="P45" i="7"/>
  <c r="D261" i="7"/>
  <c r="P261" i="7" s="1"/>
  <c r="P49" i="7"/>
  <c r="D265" i="7"/>
  <c r="P265" i="7" s="1"/>
  <c r="P53" i="7"/>
  <c r="D269" i="7"/>
  <c r="P269" i="7" s="1"/>
  <c r="P57" i="7"/>
  <c r="P87" i="7"/>
  <c r="D297" i="7"/>
  <c r="P297" i="7" s="1"/>
  <c r="P192" i="7"/>
  <c r="G295" i="7"/>
  <c r="G82" i="7"/>
  <c r="G293" i="7" s="1"/>
  <c r="N203" i="7"/>
  <c r="L305" i="7"/>
  <c r="L203" i="7"/>
  <c r="E82" i="7"/>
  <c r="E293" i="7" s="1"/>
  <c r="E296" i="7"/>
  <c r="P296" i="7" s="1"/>
  <c r="P86" i="7"/>
  <c r="F204" i="7"/>
  <c r="F306" i="7"/>
  <c r="P205" i="7"/>
  <c r="P27" i="7"/>
  <c r="D242" i="7"/>
  <c r="P242" i="7" s="1"/>
  <c r="D328" i="7"/>
  <c r="P328" i="7" s="1"/>
  <c r="P120" i="7"/>
  <c r="H14" i="7"/>
  <c r="H233" i="7"/>
  <c r="D271" i="7"/>
  <c r="P271" i="7" s="1"/>
  <c r="P59" i="7"/>
  <c r="D273" i="7"/>
  <c r="P273" i="7" s="1"/>
  <c r="P61" i="7"/>
  <c r="D253" i="7"/>
  <c r="P253" i="7" s="1"/>
  <c r="P39" i="7"/>
  <c r="D322" i="7"/>
  <c r="P221" i="7"/>
  <c r="D211" i="7"/>
  <c r="G306" i="7"/>
  <c r="G204" i="7"/>
  <c r="E246" i="7"/>
  <c r="P246" i="7" s="1"/>
  <c r="P31" i="7"/>
  <c r="E259" i="7"/>
  <c r="P259" i="7" s="1"/>
  <c r="P47" i="7"/>
  <c r="F295" i="7"/>
  <c r="F82" i="7"/>
  <c r="F293" i="7" s="1"/>
  <c r="O204" i="7"/>
  <c r="O306" i="7"/>
  <c r="P322" i="7" l="1"/>
  <c r="H20" i="29"/>
  <c r="G20" i="41"/>
  <c r="G17" i="41" s="1"/>
  <c r="G26" i="29"/>
  <c r="H39" i="29"/>
  <c r="H21" i="29"/>
  <c r="J12" i="7"/>
  <c r="L231" i="7"/>
  <c r="J204" i="7"/>
  <c r="J306" i="7"/>
  <c r="P306" i="7" s="1"/>
  <c r="M203" i="7"/>
  <c r="P313" i="7"/>
  <c r="M12" i="7"/>
  <c r="P332" i="7"/>
  <c r="I312" i="7"/>
  <c r="I203" i="7"/>
  <c r="K47" i="15"/>
  <c r="L45" i="15"/>
  <c r="L50" i="15" s="1"/>
  <c r="F248" i="30"/>
  <c r="F47" i="30"/>
  <c r="F54" i="30" s="1"/>
  <c r="H39" i="15"/>
  <c r="H56" i="15"/>
  <c r="P49" i="29"/>
  <c r="O96" i="41"/>
  <c r="O97" i="41"/>
  <c r="O79" i="41"/>
  <c r="O78" i="41" s="1"/>
  <c r="P55" i="16"/>
  <c r="E58" i="16"/>
  <c r="I96" i="41"/>
  <c r="I97" i="41"/>
  <c r="I79" i="41"/>
  <c r="I78" i="41" s="1"/>
  <c r="K97" i="41"/>
  <c r="K79" i="41"/>
  <c r="K78" i="41" s="1"/>
  <c r="K96" i="41"/>
  <c r="D65" i="15"/>
  <c r="H16" i="41"/>
  <c r="I90" i="15"/>
  <c r="I95" i="15" s="1"/>
  <c r="E64" i="15"/>
  <c r="E74" i="15"/>
  <c r="E65" i="15" s="1"/>
  <c r="L96" i="41"/>
  <c r="L97" i="41"/>
  <c r="L79" i="41"/>
  <c r="L78" i="41" s="1"/>
  <c r="P24" i="29"/>
  <c r="E203" i="7"/>
  <c r="E312" i="7"/>
  <c r="J79" i="41"/>
  <c r="J78" i="41" s="1"/>
  <c r="J96" i="41"/>
  <c r="J97" i="41"/>
  <c r="H82" i="15"/>
  <c r="H32" i="15"/>
  <c r="I81" i="15"/>
  <c r="I82" i="15" s="1"/>
  <c r="J79" i="15"/>
  <c r="J84" i="15" s="1"/>
  <c r="I48" i="41"/>
  <c r="J19" i="15"/>
  <c r="J24" i="15" s="1"/>
  <c r="J56" i="16"/>
  <c r="J20" i="11" s="1"/>
  <c r="J24" i="11" s="1"/>
  <c r="K312" i="7"/>
  <c r="K203" i="7"/>
  <c r="N56" i="16"/>
  <c r="N20" i="11" s="1"/>
  <c r="N24" i="11" s="1"/>
  <c r="P57" i="16"/>
  <c r="D56" i="16"/>
  <c r="N96" i="41"/>
  <c r="N97" i="41"/>
  <c r="N79" i="41"/>
  <c r="N78" i="41" s="1"/>
  <c r="G62" i="15"/>
  <c r="G67" i="15" s="1"/>
  <c r="F36" i="41"/>
  <c r="F43" i="41" s="1"/>
  <c r="G31" i="11"/>
  <c r="P29" i="11"/>
  <c r="F73" i="15"/>
  <c r="G71" i="15"/>
  <c r="G76" i="15" s="1"/>
  <c r="I55" i="15"/>
  <c r="J53" i="15"/>
  <c r="J58" i="15" s="1"/>
  <c r="I42" i="15"/>
  <c r="I31" i="15"/>
  <c r="I32" i="15" s="1"/>
  <c r="J29" i="15"/>
  <c r="J34" i="15" s="1"/>
  <c r="I45" i="41"/>
  <c r="I46" i="41" s="1"/>
  <c r="M22" i="55"/>
  <c r="N10" i="55"/>
  <c r="N22" i="55" s="1"/>
  <c r="G207" i="30"/>
  <c r="P207" i="30" s="1"/>
  <c r="G360" i="7"/>
  <c r="P360" i="7" s="1"/>
  <c r="P366" i="7"/>
  <c r="H240" i="30"/>
  <c r="P22" i="29"/>
  <c r="J29" i="41"/>
  <c r="K39" i="11"/>
  <c r="K42" i="11" s="1"/>
  <c r="D384" i="7"/>
  <c r="C50" i="31"/>
  <c r="H43" i="11"/>
  <c r="I34" i="11"/>
  <c r="I37" i="11" s="1"/>
  <c r="H28" i="41"/>
  <c r="J48" i="15"/>
  <c r="H305" i="7"/>
  <c r="H203" i="7"/>
  <c r="I37" i="15"/>
  <c r="H35" i="41"/>
  <c r="F305" i="7"/>
  <c r="P204" i="7"/>
  <c r="F203" i="7"/>
  <c r="F231" i="7"/>
  <c r="F12" i="7"/>
  <c r="G305" i="7"/>
  <c r="G203" i="7"/>
  <c r="H12" i="7"/>
  <c r="H231" i="7"/>
  <c r="P233" i="7"/>
  <c r="M123" i="7"/>
  <c r="M304" i="7"/>
  <c r="P295" i="7"/>
  <c r="O305" i="7"/>
  <c r="O203" i="7"/>
  <c r="N304" i="7"/>
  <c r="N123" i="7"/>
  <c r="E12" i="7"/>
  <c r="E231" i="7"/>
  <c r="G231" i="7"/>
  <c r="G12" i="7"/>
  <c r="L123" i="7"/>
  <c r="L304" i="7"/>
  <c r="P14" i="7"/>
  <c r="D12" i="7"/>
  <c r="D231" i="7"/>
  <c r="D312" i="7"/>
  <c r="P211" i="7"/>
  <c r="D203" i="7"/>
  <c r="D293" i="7"/>
  <c r="P293" i="7" s="1"/>
  <c r="P82" i="7"/>
  <c r="I34" i="29" l="1"/>
  <c r="H40" i="29"/>
  <c r="H25" i="29"/>
  <c r="I35" i="29"/>
  <c r="J305" i="7"/>
  <c r="P305" i="7" s="1"/>
  <c r="J203" i="7"/>
  <c r="M97" i="41"/>
  <c r="M96" i="41"/>
  <c r="M79" i="41"/>
  <c r="M78" i="41" s="1"/>
  <c r="P312" i="7"/>
  <c r="K29" i="41"/>
  <c r="L39" i="11"/>
  <c r="L42" i="11" s="1"/>
  <c r="H71" i="15"/>
  <c r="H76" i="15" s="1"/>
  <c r="G73" i="15"/>
  <c r="D20" i="11"/>
  <c r="K79" i="15"/>
  <c r="K84" i="15" s="1"/>
  <c r="J81" i="15"/>
  <c r="I16" i="41"/>
  <c r="J90" i="15"/>
  <c r="J95" i="15" s="1"/>
  <c r="H40" i="15"/>
  <c r="K48" i="15"/>
  <c r="I236" i="30"/>
  <c r="I235" i="30"/>
  <c r="P231" i="7"/>
  <c r="H123" i="7"/>
  <c r="H229" i="7" s="1"/>
  <c r="H304" i="7"/>
  <c r="C48" i="31"/>
  <c r="C51" i="31" s="1"/>
  <c r="I35" i="41"/>
  <c r="J37" i="15"/>
  <c r="F64" i="15"/>
  <c r="F74" i="15"/>
  <c r="F65" i="15" s="1"/>
  <c r="H62" i="15"/>
  <c r="H67" i="15" s="1"/>
  <c r="G36" i="41"/>
  <c r="G43" i="41" s="1"/>
  <c r="G49" i="31"/>
  <c r="H383" i="7"/>
  <c r="G244" i="30"/>
  <c r="G243" i="30"/>
  <c r="I123" i="7"/>
  <c r="I304" i="7"/>
  <c r="J34" i="11"/>
  <c r="J37" i="11" s="1"/>
  <c r="I43" i="11"/>
  <c r="I28" i="41"/>
  <c r="D382" i="7"/>
  <c r="J55" i="15"/>
  <c r="K53" i="15"/>
  <c r="K58" i="15" s="1"/>
  <c r="J42" i="15"/>
  <c r="J48" i="41"/>
  <c r="K19" i="15"/>
  <c r="K24" i="15" s="1"/>
  <c r="L47" i="15"/>
  <c r="M45" i="15"/>
  <c r="M50" i="15" s="1"/>
  <c r="J45" i="41"/>
  <c r="J46" i="41" s="1"/>
  <c r="K29" i="15"/>
  <c r="K34" i="15" s="1"/>
  <c r="J31" i="15"/>
  <c r="J32" i="15" s="1"/>
  <c r="I56" i="15"/>
  <c r="I40" i="15" s="1"/>
  <c r="I39" i="15"/>
  <c r="G27" i="41"/>
  <c r="H28" i="11"/>
  <c r="K123" i="7"/>
  <c r="K304" i="7"/>
  <c r="E123" i="7"/>
  <c r="E229" i="7" s="1"/>
  <c r="E304" i="7"/>
  <c r="E384" i="7"/>
  <c r="E382" i="7" s="1"/>
  <c r="D50" i="31"/>
  <c r="D48" i="31" s="1"/>
  <c r="P58" i="16"/>
  <c r="E56" i="16"/>
  <c r="E20" i="11" s="1"/>
  <c r="E24" i="11" s="1"/>
  <c r="L229" i="7"/>
  <c r="L88" i="41"/>
  <c r="L89" i="41"/>
  <c r="D97" i="41"/>
  <c r="D87" i="41"/>
  <c r="D79" i="41"/>
  <c r="D78" i="41" s="1"/>
  <c r="P12" i="7"/>
  <c r="D96" i="41"/>
  <c r="E87" i="41"/>
  <c r="E79" i="41"/>
  <c r="E78" i="41" s="1"/>
  <c r="E97" i="41"/>
  <c r="E96" i="41"/>
  <c r="P203" i="7"/>
  <c r="D304" i="7"/>
  <c r="D123" i="7"/>
  <c r="G96" i="41"/>
  <c r="G87" i="41"/>
  <c r="G97" i="41"/>
  <c r="G79" i="41"/>
  <c r="G78" i="41" s="1"/>
  <c r="N89" i="41"/>
  <c r="N229" i="7"/>
  <c r="N88" i="41"/>
  <c r="F304" i="7"/>
  <c r="F123" i="7"/>
  <c r="F229" i="7" s="1"/>
  <c r="O123" i="7"/>
  <c r="O304" i="7"/>
  <c r="H97" i="41"/>
  <c r="H96" i="41"/>
  <c r="H79" i="41"/>
  <c r="H78" i="41" s="1"/>
  <c r="M88" i="41"/>
  <c r="M229" i="7"/>
  <c r="M89" i="41"/>
  <c r="G304" i="7"/>
  <c r="G123" i="7"/>
  <c r="F79" i="41"/>
  <c r="F78" i="41" s="1"/>
  <c r="F96" i="41"/>
  <c r="F97" i="41"/>
  <c r="F87" i="41"/>
  <c r="I39" i="29" l="1"/>
  <c r="I21" i="29"/>
  <c r="H20" i="41"/>
  <c r="H17" i="41" s="1"/>
  <c r="H87" i="41" s="1"/>
  <c r="H26" i="29"/>
  <c r="I20" i="29"/>
  <c r="J123" i="7"/>
  <c r="J304" i="7"/>
  <c r="K88" i="41"/>
  <c r="K89" i="41"/>
  <c r="K229" i="7"/>
  <c r="I383" i="7"/>
  <c r="H49" i="31"/>
  <c r="J28" i="41"/>
  <c r="K34" i="11"/>
  <c r="K37" i="11" s="1"/>
  <c r="J43" i="11"/>
  <c r="D93" i="41"/>
  <c r="C52" i="31"/>
  <c r="J82" i="15"/>
  <c r="G64" i="15"/>
  <c r="G74" i="15"/>
  <c r="E89" i="41"/>
  <c r="E88" i="41"/>
  <c r="M47" i="15"/>
  <c r="N45" i="15"/>
  <c r="N50" i="15" s="1"/>
  <c r="K37" i="15"/>
  <c r="J35" i="41"/>
  <c r="G248" i="30"/>
  <c r="G47" i="30"/>
  <c r="G54" i="30" s="1"/>
  <c r="I240" i="30"/>
  <c r="L79" i="15"/>
  <c r="L84" i="15" s="1"/>
  <c r="K81" i="15"/>
  <c r="K82" i="15" s="1"/>
  <c r="I71" i="15"/>
  <c r="I76" i="15" s="1"/>
  <c r="H73" i="15"/>
  <c r="D51" i="31"/>
  <c r="H31" i="11"/>
  <c r="L53" i="15"/>
  <c r="L58" i="15" s="1"/>
  <c r="K55" i="15"/>
  <c r="K42" i="15"/>
  <c r="F384" i="7"/>
  <c r="F382" i="7" s="1"/>
  <c r="E50" i="31"/>
  <c r="E48" i="31" s="1"/>
  <c r="E51" i="31" s="1"/>
  <c r="H88" i="41"/>
  <c r="H89" i="41"/>
  <c r="K90" i="15"/>
  <c r="K95" i="15" s="1"/>
  <c r="J16" i="41"/>
  <c r="P56" i="16"/>
  <c r="L29" i="41"/>
  <c r="M39" i="11"/>
  <c r="M42" i="11" s="1"/>
  <c r="K45" i="41"/>
  <c r="K46" i="41" s="1"/>
  <c r="L29" i="15"/>
  <c r="L34" i="15" s="1"/>
  <c r="K31" i="15"/>
  <c r="K32" i="15" s="1"/>
  <c r="L48" i="15"/>
  <c r="L19" i="15"/>
  <c r="L24" i="15" s="1"/>
  <c r="K48" i="41"/>
  <c r="J56" i="15"/>
  <c r="J40" i="15" s="1"/>
  <c r="J39" i="15"/>
  <c r="I229" i="7"/>
  <c r="I330" i="7" s="1"/>
  <c r="I88" i="41"/>
  <c r="I89" i="41"/>
  <c r="I62" i="15"/>
  <c r="I67" i="15" s="1"/>
  <c r="H36" i="41"/>
  <c r="H43" i="41" s="1"/>
  <c r="D24" i="11"/>
  <c r="D26" i="11" s="1"/>
  <c r="D21" i="11"/>
  <c r="D88" i="41"/>
  <c r="D89" i="41"/>
  <c r="P123" i="7"/>
  <c r="K330" i="7"/>
  <c r="F331" i="7"/>
  <c r="F345" i="7" s="1"/>
  <c r="F359" i="7" s="1"/>
  <c r="F373" i="7" s="1"/>
  <c r="F329" i="7"/>
  <c r="F330" i="7"/>
  <c r="N330" i="7"/>
  <c r="N331" i="7"/>
  <c r="N345" i="7" s="1"/>
  <c r="N359" i="7" s="1"/>
  <c r="N373" i="7" s="1"/>
  <c r="N329" i="7"/>
  <c r="P304" i="7"/>
  <c r="M329" i="7"/>
  <c r="M330" i="7"/>
  <c r="M331" i="7"/>
  <c r="M345" i="7" s="1"/>
  <c r="M359" i="7" s="1"/>
  <c r="M373" i="7" s="1"/>
  <c r="O89" i="41"/>
  <c r="O88" i="41"/>
  <c r="O229" i="7"/>
  <c r="D229" i="7"/>
  <c r="G88" i="41"/>
  <c r="G89" i="41"/>
  <c r="H329" i="7"/>
  <c r="H330" i="7"/>
  <c r="H331" i="7"/>
  <c r="H345" i="7" s="1"/>
  <c r="H359" i="7" s="1"/>
  <c r="H373" i="7" s="1"/>
  <c r="F88" i="41"/>
  <c r="F89" i="41"/>
  <c r="G229" i="7"/>
  <c r="E330" i="7"/>
  <c r="E329" i="7"/>
  <c r="E331" i="7"/>
  <c r="E345" i="7" s="1"/>
  <c r="E359" i="7" s="1"/>
  <c r="E373" i="7" s="1"/>
  <c r="L329" i="7"/>
  <c r="L330" i="7"/>
  <c r="L331" i="7"/>
  <c r="L345" i="7" s="1"/>
  <c r="L359" i="7" s="1"/>
  <c r="L373" i="7" s="1"/>
  <c r="I40" i="29" l="1"/>
  <c r="J35" i="29"/>
  <c r="I25" i="29"/>
  <c r="J34" i="29"/>
  <c r="J89" i="41"/>
  <c r="J88" i="41"/>
  <c r="J229" i="7"/>
  <c r="J383" i="7"/>
  <c r="I49" i="31"/>
  <c r="M29" i="15"/>
  <c r="M34" i="15" s="1"/>
  <c r="L45" i="41"/>
  <c r="L46" i="41" s="1"/>
  <c r="L31" i="15"/>
  <c r="L32" i="15" s="1"/>
  <c r="L81" i="15"/>
  <c r="L82" i="15" s="1"/>
  <c r="M79" i="15"/>
  <c r="M84" i="15" s="1"/>
  <c r="G65" i="15"/>
  <c r="K43" i="11"/>
  <c r="L34" i="11"/>
  <c r="L37" i="11" s="1"/>
  <c r="K28" i="41"/>
  <c r="E18" i="11"/>
  <c r="E21" i="11" s="1"/>
  <c r="D30" i="41"/>
  <c r="L37" i="15"/>
  <c r="K35" i="41"/>
  <c r="H64" i="15"/>
  <c r="H74" i="15"/>
  <c r="H65" i="15" s="1"/>
  <c r="H244" i="30"/>
  <c r="H243" i="30"/>
  <c r="G384" i="7"/>
  <c r="G382" i="7" s="1"/>
  <c r="F50" i="31"/>
  <c r="F48" i="31" s="1"/>
  <c r="F51" i="31" s="1"/>
  <c r="C53" i="31"/>
  <c r="C55" i="31"/>
  <c r="K329" i="7"/>
  <c r="K331" i="7"/>
  <c r="K345" i="7" s="1"/>
  <c r="K359" i="7" s="1"/>
  <c r="K373" i="7" s="1"/>
  <c r="D32" i="11"/>
  <c r="E23" i="11"/>
  <c r="E26" i="11" s="1"/>
  <c r="D26" i="41"/>
  <c r="D31" i="41" s="1"/>
  <c r="J62" i="15"/>
  <c r="J67" i="15" s="1"/>
  <c r="I36" i="41"/>
  <c r="I43" i="41" s="1"/>
  <c r="M29" i="41"/>
  <c r="N39" i="11"/>
  <c r="N42" i="11" s="1"/>
  <c r="K16" i="41"/>
  <c r="L90" i="15"/>
  <c r="L95" i="15" s="1"/>
  <c r="F93" i="41"/>
  <c r="E52" i="31"/>
  <c r="K56" i="15"/>
  <c r="K40" i="15" s="1"/>
  <c r="K39" i="15"/>
  <c r="H27" i="41"/>
  <c r="I28" i="11"/>
  <c r="J71" i="15"/>
  <c r="J76" i="15" s="1"/>
  <c r="I73" i="15"/>
  <c r="J235" i="30"/>
  <c r="J236" i="30"/>
  <c r="O45" i="15"/>
  <c r="O50" i="15" s="1"/>
  <c r="N47" i="15"/>
  <c r="I331" i="7"/>
  <c r="I345" i="7" s="1"/>
  <c r="I359" i="7" s="1"/>
  <c r="I373" i="7" s="1"/>
  <c r="I329" i="7"/>
  <c r="L48" i="41"/>
  <c r="M19" i="15"/>
  <c r="M24" i="15" s="1"/>
  <c r="M53" i="15"/>
  <c r="M58" i="15" s="1"/>
  <c r="L55" i="15"/>
  <c r="L42" i="15"/>
  <c r="E93" i="41"/>
  <c r="D52" i="31"/>
  <c r="M48" i="15"/>
  <c r="N81" i="41"/>
  <c r="N374" i="7"/>
  <c r="E81" i="41"/>
  <c r="E385" i="7"/>
  <c r="E387" i="7" s="1"/>
  <c r="E374" i="7"/>
  <c r="O331" i="7"/>
  <c r="O345" i="7" s="1"/>
  <c r="O359" i="7" s="1"/>
  <c r="O373" i="7" s="1"/>
  <c r="O329" i="7"/>
  <c r="O330" i="7"/>
  <c r="L374" i="7"/>
  <c r="L81" i="41"/>
  <c r="H81" i="41"/>
  <c r="H374" i="7"/>
  <c r="G330" i="7"/>
  <c r="G331" i="7"/>
  <c r="G345" i="7" s="1"/>
  <c r="G359" i="7" s="1"/>
  <c r="G373" i="7" s="1"/>
  <c r="G329" i="7"/>
  <c r="D331" i="7"/>
  <c r="D329" i="7"/>
  <c r="P329" i="7" s="1"/>
  <c r="P229" i="7"/>
  <c r="D330" i="7"/>
  <c r="P330" i="7" s="1"/>
  <c r="M374" i="7"/>
  <c r="M81" i="41"/>
  <c r="F374" i="7"/>
  <c r="F81" i="41"/>
  <c r="F385" i="7"/>
  <c r="F387" i="7" s="1"/>
  <c r="I20" i="41" l="1"/>
  <c r="I17" i="41" s="1"/>
  <c r="I87" i="41" s="1"/>
  <c r="I26" i="29"/>
  <c r="J20" i="29"/>
  <c r="J21" i="29"/>
  <c r="J39" i="29"/>
  <c r="J329" i="7"/>
  <c r="J331" i="7"/>
  <c r="J345" i="7" s="1"/>
  <c r="J359" i="7" s="1"/>
  <c r="J373" i="7" s="1"/>
  <c r="J330" i="7"/>
  <c r="L35" i="41"/>
  <c r="M37" i="15"/>
  <c r="M48" i="41"/>
  <c r="N19" i="15"/>
  <c r="N24" i="15" s="1"/>
  <c r="E26" i="41"/>
  <c r="E32" i="11"/>
  <c r="F23" i="11"/>
  <c r="F26" i="11" s="1"/>
  <c r="D94" i="41"/>
  <c r="D15" i="41"/>
  <c r="D24" i="41" s="1"/>
  <c r="D13" i="31"/>
  <c r="D55" i="31" s="1"/>
  <c r="L28" i="41"/>
  <c r="L43" i="11"/>
  <c r="M34" i="11"/>
  <c r="M37" i="11" s="1"/>
  <c r="M81" i="15"/>
  <c r="M82" i="15" s="1"/>
  <c r="N79" i="15"/>
  <c r="N84" i="15" s="1"/>
  <c r="J73" i="15"/>
  <c r="K71" i="15"/>
  <c r="K76" i="15" s="1"/>
  <c r="L56" i="15"/>
  <c r="L40" i="15" s="1"/>
  <c r="L39" i="15"/>
  <c r="J240" i="30"/>
  <c r="K383" i="7"/>
  <c r="J49" i="31"/>
  <c r="L16" i="41"/>
  <c r="M90" i="15"/>
  <c r="M95" i="15" s="1"/>
  <c r="D53" i="31"/>
  <c r="E53" i="31" s="1"/>
  <c r="F18" i="11"/>
  <c r="F21" i="11" s="1"/>
  <c r="E30" i="41"/>
  <c r="N53" i="15"/>
  <c r="N58" i="15" s="1"/>
  <c r="M55" i="15"/>
  <c r="M42" i="15"/>
  <c r="N48" i="15"/>
  <c r="I31" i="11"/>
  <c r="K62" i="15"/>
  <c r="K67" i="15" s="1"/>
  <c r="J36" i="41"/>
  <c r="J43" i="41" s="1"/>
  <c r="K374" i="7"/>
  <c r="K81" i="41"/>
  <c r="H248" i="30"/>
  <c r="H47" i="30"/>
  <c r="H54" i="30" s="1"/>
  <c r="I374" i="7"/>
  <c r="I81" i="41"/>
  <c r="O47" i="15"/>
  <c r="I64" i="15"/>
  <c r="I74" i="15"/>
  <c r="I65" i="15" s="1"/>
  <c r="O39" i="11"/>
  <c r="O42" i="11" s="1"/>
  <c r="N29" i="41"/>
  <c r="G93" i="41"/>
  <c r="F52" i="31"/>
  <c r="H384" i="7"/>
  <c r="G50" i="31"/>
  <c r="G48" i="31" s="1"/>
  <c r="G51" i="31" s="1"/>
  <c r="M45" i="41"/>
  <c r="M46" i="41" s="1"/>
  <c r="M31" i="15"/>
  <c r="M32" i="15" s="1"/>
  <c r="N29" i="15"/>
  <c r="N34" i="15" s="1"/>
  <c r="G81" i="41"/>
  <c r="G374" i="7"/>
  <c r="G385" i="7"/>
  <c r="G387" i="7" s="1"/>
  <c r="F82" i="41"/>
  <c r="D345" i="7"/>
  <c r="O81" i="41"/>
  <c r="O374" i="7"/>
  <c r="E82" i="41"/>
  <c r="P331" i="7" l="1"/>
  <c r="J25" i="29"/>
  <c r="K34" i="29"/>
  <c r="J40" i="29"/>
  <c r="K35" i="29"/>
  <c r="J374" i="7"/>
  <c r="J81" i="41"/>
  <c r="H382" i="7"/>
  <c r="P39" i="11"/>
  <c r="O29" i="41"/>
  <c r="O48" i="15"/>
  <c r="I244" i="30"/>
  <c r="I243" i="30"/>
  <c r="P47" i="15"/>
  <c r="M56" i="15"/>
  <c r="M40" i="15" s="1"/>
  <c r="M39" i="15"/>
  <c r="K236" i="30"/>
  <c r="K235" i="30"/>
  <c r="J64" i="15"/>
  <c r="J74" i="15"/>
  <c r="G23" i="11"/>
  <c r="G26" i="11" s="1"/>
  <c r="F32" i="11"/>
  <c r="F26" i="41"/>
  <c r="O29" i="15"/>
  <c r="O34" i="15" s="1"/>
  <c r="N45" i="41"/>
  <c r="N46" i="41" s="1"/>
  <c r="N31" i="15"/>
  <c r="N32" i="15" s="1"/>
  <c r="L62" i="15"/>
  <c r="L67" i="15" s="1"/>
  <c r="K36" i="41"/>
  <c r="K43" i="41" s="1"/>
  <c r="O53" i="15"/>
  <c r="O58" i="15" s="1"/>
  <c r="N55" i="15"/>
  <c r="N42" i="15"/>
  <c r="F53" i="31"/>
  <c r="L383" i="7"/>
  <c r="K49" i="31"/>
  <c r="M28" i="41"/>
  <c r="N34" i="11"/>
  <c r="N37" i="11" s="1"/>
  <c r="M43" i="11"/>
  <c r="E94" i="41"/>
  <c r="E15" i="41"/>
  <c r="E24" i="41" s="1"/>
  <c r="E13" i="31"/>
  <c r="E55" i="31" s="1"/>
  <c r="H50" i="31"/>
  <c r="H48" i="31" s="1"/>
  <c r="H51" i="31" s="1"/>
  <c r="I384" i="7"/>
  <c r="I382" i="7" s="1"/>
  <c r="I385" i="7" s="1"/>
  <c r="I387" i="7" s="1"/>
  <c r="I82" i="41" s="1"/>
  <c r="O79" i="15"/>
  <c r="O84" i="15" s="1"/>
  <c r="O81" i="15" s="1"/>
  <c r="N81" i="15"/>
  <c r="N82" i="15" s="1"/>
  <c r="D98" i="41"/>
  <c r="D99" i="41"/>
  <c r="D32" i="41"/>
  <c r="D84" i="41" s="1"/>
  <c r="E31" i="41"/>
  <c r="H93" i="41"/>
  <c r="G52" i="31"/>
  <c r="I27" i="41"/>
  <c r="J28" i="11"/>
  <c r="M35" i="41"/>
  <c r="N37" i="15"/>
  <c r="G18" i="11"/>
  <c r="G21" i="11" s="1"/>
  <c r="F30" i="41"/>
  <c r="N90" i="15"/>
  <c r="N95" i="15" s="1"/>
  <c r="M16" i="41"/>
  <c r="L71" i="15"/>
  <c r="L76" i="15" s="1"/>
  <c r="K73" i="15"/>
  <c r="N48" i="41"/>
  <c r="O19" i="15"/>
  <c r="O24" i="15" s="1"/>
  <c r="O48" i="41" s="1"/>
  <c r="P345" i="7"/>
  <c r="D359" i="7"/>
  <c r="G82" i="41"/>
  <c r="K39" i="29" l="1"/>
  <c r="K21" i="29"/>
  <c r="J26" i="29"/>
  <c r="J20" i="41"/>
  <c r="J17" i="41" s="1"/>
  <c r="J87" i="41" s="1"/>
  <c r="K20" i="29"/>
  <c r="L73" i="15"/>
  <c r="M71" i="15"/>
  <c r="M76" i="15" s="1"/>
  <c r="G30" i="41"/>
  <c r="H18" i="11"/>
  <c r="H21" i="11" s="1"/>
  <c r="J31" i="11"/>
  <c r="F13" i="31"/>
  <c r="F55" i="31" s="1"/>
  <c r="F94" i="41"/>
  <c r="F15" i="41"/>
  <c r="F24" i="41" s="1"/>
  <c r="N35" i="41"/>
  <c r="O37" i="15"/>
  <c r="H23" i="11"/>
  <c r="H26" i="11" s="1"/>
  <c r="G26" i="41"/>
  <c r="G31" i="41" s="1"/>
  <c r="G32" i="11"/>
  <c r="K240" i="30"/>
  <c r="H385" i="7"/>
  <c r="H387" i="7" s="1"/>
  <c r="H82" i="41" s="1"/>
  <c r="E32" i="41"/>
  <c r="E99" i="41"/>
  <c r="E98" i="41"/>
  <c r="N56" i="15"/>
  <c r="N40" i="15" s="1"/>
  <c r="N39" i="15"/>
  <c r="M62" i="15"/>
  <c r="M67" i="15" s="1"/>
  <c r="L36" i="41"/>
  <c r="L43" i="41" s="1"/>
  <c r="O45" i="41"/>
  <c r="O46" i="41" s="1"/>
  <c r="O31" i="15"/>
  <c r="J65" i="15"/>
  <c r="O90" i="15"/>
  <c r="O95" i="15" s="1"/>
  <c r="O16" i="41" s="1"/>
  <c r="N16" i="41"/>
  <c r="O55" i="15"/>
  <c r="O42" i="15"/>
  <c r="O35" i="41" s="1"/>
  <c r="F31" i="41"/>
  <c r="I50" i="31"/>
  <c r="I48" i="31" s="1"/>
  <c r="J384" i="7"/>
  <c r="J382" i="7" s="1"/>
  <c r="J385" i="7" s="1"/>
  <c r="J387" i="7" s="1"/>
  <c r="J82" i="41" s="1"/>
  <c r="L49" i="31"/>
  <c r="M383" i="7"/>
  <c r="I248" i="30"/>
  <c r="I47" i="30"/>
  <c r="I54" i="30" s="1"/>
  <c r="K64" i="15"/>
  <c r="K74" i="15"/>
  <c r="K65" i="15" s="1"/>
  <c r="O82" i="15"/>
  <c r="P82" i="15" s="1"/>
  <c r="P81" i="15"/>
  <c r="I93" i="41"/>
  <c r="H52" i="31"/>
  <c r="N28" i="41"/>
  <c r="O34" i="11"/>
  <c r="O37" i="11" s="1"/>
  <c r="N43" i="11"/>
  <c r="G53" i="31"/>
  <c r="H53" i="31" s="1"/>
  <c r="P48" i="15"/>
  <c r="D373" i="7"/>
  <c r="P359" i="7"/>
  <c r="K40" i="29" l="1"/>
  <c r="K25" i="29"/>
  <c r="L34" i="29"/>
  <c r="L35" i="29"/>
  <c r="O43" i="11"/>
  <c r="P40" i="11" s="1"/>
  <c r="P42" i="11" s="1"/>
  <c r="P34" i="11"/>
  <c r="P37" i="11" s="1"/>
  <c r="P43" i="11" s="1"/>
  <c r="O28" i="41"/>
  <c r="J244" i="30"/>
  <c r="J243" i="30"/>
  <c r="M73" i="15"/>
  <c r="N71" i="15"/>
  <c r="N76" i="15" s="1"/>
  <c r="J50" i="31"/>
  <c r="J48" i="31" s="1"/>
  <c r="J51" i="31" s="1"/>
  <c r="K384" i="7"/>
  <c r="I51" i="31"/>
  <c r="O56" i="15"/>
  <c r="P55" i="15"/>
  <c r="O39" i="15"/>
  <c r="N62" i="15"/>
  <c r="N67" i="15" s="1"/>
  <c r="M36" i="41"/>
  <c r="M43" i="41" s="1"/>
  <c r="F32" i="41"/>
  <c r="F99" i="41"/>
  <c r="F98" i="41"/>
  <c r="J27" i="41"/>
  <c r="K28" i="11"/>
  <c r="L74" i="15"/>
  <c r="L65" i="15" s="1"/>
  <c r="L64" i="15"/>
  <c r="O32" i="15"/>
  <c r="P32" i="15" s="1"/>
  <c r="P31" i="15"/>
  <c r="N383" i="7"/>
  <c r="M49" i="31"/>
  <c r="I23" i="11"/>
  <c r="I26" i="11" s="1"/>
  <c r="H26" i="41"/>
  <c r="H31" i="41" s="1"/>
  <c r="H32" i="11"/>
  <c r="I18" i="11"/>
  <c r="I21" i="11" s="1"/>
  <c r="H30" i="41"/>
  <c r="E83" i="41"/>
  <c r="E84" i="41"/>
  <c r="L236" i="30"/>
  <c r="L235" i="30"/>
  <c r="G94" i="41"/>
  <c r="G13" i="31"/>
  <c r="G55" i="31" s="1"/>
  <c r="G15" i="41"/>
  <c r="G24" i="41" s="1"/>
  <c r="D385" i="7"/>
  <c r="D81" i="41"/>
  <c r="D374" i="7"/>
  <c r="P373" i="7"/>
  <c r="P374" i="7" s="1"/>
  <c r="L21" i="29" l="1"/>
  <c r="L39" i="29"/>
  <c r="K26" i="29"/>
  <c r="K20" i="41"/>
  <c r="K17" i="41" s="1"/>
  <c r="K87" i="41" s="1"/>
  <c r="L20" i="29"/>
  <c r="H94" i="41"/>
  <c r="H13" i="31"/>
  <c r="H55" i="31" s="1"/>
  <c r="H15" i="41"/>
  <c r="H24" i="41" s="1"/>
  <c r="I30" i="41"/>
  <c r="J18" i="11"/>
  <c r="J21" i="11" s="1"/>
  <c r="K31" i="11"/>
  <c r="F83" i="41"/>
  <c r="F84" i="41"/>
  <c r="M74" i="15"/>
  <c r="M65" i="15" s="1"/>
  <c r="M64" i="15"/>
  <c r="L384" i="7"/>
  <c r="L382" i="7" s="1"/>
  <c r="L385" i="7" s="1"/>
  <c r="L387" i="7" s="1"/>
  <c r="L82" i="41" s="1"/>
  <c r="K50" i="31"/>
  <c r="P56" i="15"/>
  <c r="O40" i="15"/>
  <c r="P40" i="15" s="1"/>
  <c r="K382" i="7"/>
  <c r="O62" i="15"/>
  <c r="O67" i="15" s="1"/>
  <c r="O36" i="41" s="1"/>
  <c r="O43" i="41" s="1"/>
  <c r="N36" i="41"/>
  <c r="N43" i="41" s="1"/>
  <c r="K93" i="41"/>
  <c r="J52" i="31"/>
  <c r="G32" i="41"/>
  <c r="G99" i="41"/>
  <c r="G98" i="41"/>
  <c r="L240" i="30"/>
  <c r="J23" i="11"/>
  <c r="J26" i="11" s="1"/>
  <c r="I32" i="11"/>
  <c r="I26" i="41"/>
  <c r="I31" i="41" s="1"/>
  <c r="O383" i="7"/>
  <c r="N49" i="31"/>
  <c r="P39" i="15"/>
  <c r="I52" i="31"/>
  <c r="J93" i="41"/>
  <c r="O71" i="15"/>
  <c r="O76" i="15" s="1"/>
  <c r="O73" i="15" s="1"/>
  <c r="N73" i="15"/>
  <c r="J248" i="30"/>
  <c r="J47" i="30"/>
  <c r="J54" i="30" s="1"/>
  <c r="D387" i="7"/>
  <c r="D83" i="41"/>
  <c r="M35" i="29" l="1"/>
  <c r="L40" i="29"/>
  <c r="M34" i="29"/>
  <c r="L25" i="29"/>
  <c r="O49" i="31"/>
  <c r="J26" i="41"/>
  <c r="K23" i="11"/>
  <c r="K26" i="11" s="1"/>
  <c r="J32" i="11"/>
  <c r="L50" i="31"/>
  <c r="L48" i="31" s="1"/>
  <c r="L51" i="31" s="1"/>
  <c r="M384" i="7"/>
  <c r="K244" i="30"/>
  <c r="K243" i="30"/>
  <c r="P383" i="7"/>
  <c r="G83" i="41"/>
  <c r="G84" i="41"/>
  <c r="L28" i="11"/>
  <c r="L31" i="11" s="1"/>
  <c r="K27" i="41"/>
  <c r="H99" i="41"/>
  <c r="H32" i="41"/>
  <c r="H98" i="41"/>
  <c r="N64" i="15"/>
  <c r="N74" i="15"/>
  <c r="N65" i="15" s="1"/>
  <c r="I53" i="31"/>
  <c r="M236" i="30"/>
  <c r="M235" i="30"/>
  <c r="K48" i="31"/>
  <c r="I13" i="31"/>
  <c r="I55" i="31" s="1"/>
  <c r="I15" i="41"/>
  <c r="I24" i="41" s="1"/>
  <c r="I94" i="41"/>
  <c r="O64" i="15"/>
  <c r="O74" i="15"/>
  <c r="P73" i="15"/>
  <c r="K385" i="7"/>
  <c r="J30" i="41"/>
  <c r="K18" i="11"/>
  <c r="K21" i="11" s="1"/>
  <c r="D50" i="41"/>
  <c r="D82" i="41"/>
  <c r="L26" i="29" l="1"/>
  <c r="L20" i="41"/>
  <c r="L17" i="41" s="1"/>
  <c r="L87" i="41" s="1"/>
  <c r="M20" i="29"/>
  <c r="M21" i="29"/>
  <c r="M39" i="29"/>
  <c r="O384" i="7"/>
  <c r="O382" i="7" s="1"/>
  <c r="O385" i="7" s="1"/>
  <c r="O387" i="7" s="1"/>
  <c r="O82" i="41" s="1"/>
  <c r="N50" i="31"/>
  <c r="N48" i="31" s="1"/>
  <c r="N51" i="31" s="1"/>
  <c r="P64" i="15"/>
  <c r="J53" i="31"/>
  <c r="L27" i="41"/>
  <c r="M28" i="11"/>
  <c r="M31" i="11" s="1"/>
  <c r="L52" i="31"/>
  <c r="M93" i="41"/>
  <c r="K26" i="41"/>
  <c r="K32" i="11"/>
  <c r="L23" i="11"/>
  <c r="L26" i="11" s="1"/>
  <c r="K51" i="31"/>
  <c r="H83" i="41"/>
  <c r="H84" i="41"/>
  <c r="J31" i="41"/>
  <c r="I32" i="41"/>
  <c r="I98" i="41"/>
  <c r="I99" i="41"/>
  <c r="K248" i="30"/>
  <c r="K47" i="30"/>
  <c r="K54" i="30" s="1"/>
  <c r="K387" i="7"/>
  <c r="K30" i="41"/>
  <c r="L18" i="11"/>
  <c r="L21" i="11" s="1"/>
  <c r="O65" i="15"/>
  <c r="P65" i="15" s="1"/>
  <c r="P74" i="15"/>
  <c r="J94" i="41"/>
  <c r="J13" i="31"/>
  <c r="J55" i="31" s="1"/>
  <c r="J15" i="41"/>
  <c r="J24" i="41" s="1"/>
  <c r="M240" i="30"/>
  <c r="N384" i="7"/>
  <c r="N382" i="7" s="1"/>
  <c r="N385" i="7" s="1"/>
  <c r="N387" i="7" s="1"/>
  <c r="N82" i="41" s="1"/>
  <c r="M50" i="31"/>
  <c r="M382" i="7"/>
  <c r="P384" i="7"/>
  <c r="D51" i="41"/>
  <c r="E50" i="41"/>
  <c r="N34" i="29" l="1"/>
  <c r="M40" i="29"/>
  <c r="M25" i="29"/>
  <c r="N35" i="29"/>
  <c r="N236" i="30"/>
  <c r="N235" i="30"/>
  <c r="K15" i="41"/>
  <c r="K24" i="41" s="1"/>
  <c r="K13" i="31"/>
  <c r="K94" i="41"/>
  <c r="L30" i="41"/>
  <c r="M18" i="11"/>
  <c r="M21" i="11" s="1"/>
  <c r="I84" i="41"/>
  <c r="I83" i="41"/>
  <c r="L26" i="41"/>
  <c r="L31" i="41" s="1"/>
  <c r="M23" i="11"/>
  <c r="M26" i="11" s="1"/>
  <c r="L32" i="11"/>
  <c r="M385" i="7"/>
  <c r="P382" i="7"/>
  <c r="L244" i="30"/>
  <c r="L243" i="30"/>
  <c r="N28" i="11"/>
  <c r="N31" i="11" s="1"/>
  <c r="M27" i="41"/>
  <c r="K31" i="41"/>
  <c r="N52" i="31"/>
  <c r="O93" i="41"/>
  <c r="M48" i="31"/>
  <c r="O50" i="31"/>
  <c r="J99" i="41"/>
  <c r="J32" i="41"/>
  <c r="J98" i="41"/>
  <c r="K82" i="41"/>
  <c r="L93" i="41"/>
  <c r="K52" i="31"/>
  <c r="E51" i="41"/>
  <c r="F50" i="41"/>
  <c r="D52" i="41"/>
  <c r="D86" i="41"/>
  <c r="N39" i="29" l="1"/>
  <c r="N21" i="29"/>
  <c r="M26" i="29"/>
  <c r="M20" i="41"/>
  <c r="M17" i="41" s="1"/>
  <c r="M87" i="41" s="1"/>
  <c r="N20" i="29"/>
  <c r="L248" i="30"/>
  <c r="L47" i="30"/>
  <c r="L54" i="30" s="1"/>
  <c r="K55" i="31"/>
  <c r="N23" i="11"/>
  <c r="N26" i="11" s="1"/>
  <c r="M32" i="11"/>
  <c r="M26" i="41"/>
  <c r="M31" i="41" s="1"/>
  <c r="N18" i="11"/>
  <c r="N21" i="11" s="1"/>
  <c r="M30" i="41"/>
  <c r="K99" i="41"/>
  <c r="K98" i="41"/>
  <c r="K32" i="41"/>
  <c r="M51" i="31"/>
  <c r="O48" i="31"/>
  <c r="O28" i="11"/>
  <c r="N27" i="41"/>
  <c r="M387" i="7"/>
  <c r="P385" i="7"/>
  <c r="J84" i="41"/>
  <c r="J83" i="41"/>
  <c r="K53" i="31"/>
  <c r="N240" i="30"/>
  <c r="E52" i="41"/>
  <c r="E86" i="41"/>
  <c r="D54" i="41"/>
  <c r="D85" i="41"/>
  <c r="F51" i="41"/>
  <c r="G50" i="41"/>
  <c r="N40" i="29" l="1"/>
  <c r="O34" i="29"/>
  <c r="O35" i="29"/>
  <c r="N25" i="29"/>
  <c r="M244" i="30"/>
  <c r="M243" i="30"/>
  <c r="M82" i="41"/>
  <c r="P387" i="7"/>
  <c r="N93" i="41"/>
  <c r="M52" i="31"/>
  <c r="O52" i="31" s="1"/>
  <c r="O51" i="31"/>
  <c r="O23" i="11"/>
  <c r="O26" i="11" s="1"/>
  <c r="N32" i="11"/>
  <c r="N26" i="41"/>
  <c r="O235" i="30"/>
  <c r="O236" i="30"/>
  <c r="L53" i="31"/>
  <c r="K83" i="41"/>
  <c r="K84" i="41"/>
  <c r="O18" i="11"/>
  <c r="O21" i="11" s="1"/>
  <c r="N30" i="41"/>
  <c r="L13" i="31"/>
  <c r="L55" i="31" s="1"/>
  <c r="L94" i="41"/>
  <c r="L15" i="41"/>
  <c r="L24" i="41" s="1"/>
  <c r="O31" i="11"/>
  <c r="P28" i="11"/>
  <c r="E85" i="41"/>
  <c r="E54" i="41"/>
  <c r="G51" i="41"/>
  <c r="H50" i="41"/>
  <c r="F52" i="41"/>
  <c r="F86" i="41"/>
  <c r="O39" i="29" l="1"/>
  <c r="O21" i="29"/>
  <c r="N26" i="29"/>
  <c r="N20" i="41"/>
  <c r="N17" i="41" s="1"/>
  <c r="N87" i="41" s="1"/>
  <c r="O20" i="29"/>
  <c r="M53" i="31"/>
  <c r="O240" i="30"/>
  <c r="P240" i="30" s="1"/>
  <c r="P23" i="11"/>
  <c r="P26" i="11" s="1"/>
  <c r="O32" i="11"/>
  <c r="P32" i="11" s="1"/>
  <c r="O26" i="41"/>
  <c r="M13" i="31"/>
  <c r="M55" i="31" s="1"/>
  <c r="M15" i="41"/>
  <c r="M24" i="41" s="1"/>
  <c r="M94" i="41"/>
  <c r="N31" i="41"/>
  <c r="O27" i="41"/>
  <c r="P31" i="11"/>
  <c r="L98" i="41"/>
  <c r="L99" i="41"/>
  <c r="L32" i="41"/>
  <c r="O30" i="41"/>
  <c r="P18" i="11"/>
  <c r="P21" i="11" s="1"/>
  <c r="M248" i="30"/>
  <c r="M47" i="30"/>
  <c r="M54" i="30" s="1"/>
  <c r="H51" i="41"/>
  <c r="I50" i="41"/>
  <c r="G52" i="41"/>
  <c r="G86" i="41"/>
  <c r="F85" i="41"/>
  <c r="F54" i="41"/>
  <c r="O40" i="29" l="1"/>
  <c r="P39" i="29"/>
  <c r="O25" i="29"/>
  <c r="N53" i="31"/>
  <c r="O53" i="31" s="1"/>
  <c r="L84" i="41"/>
  <c r="L83" i="41"/>
  <c r="M98" i="41"/>
  <c r="M32" i="41"/>
  <c r="M99" i="41"/>
  <c r="N244" i="30"/>
  <c r="N243" i="30"/>
  <c r="N94" i="41"/>
  <c r="N15" i="41"/>
  <c r="N24" i="41" s="1"/>
  <c r="N13" i="31"/>
  <c r="N55" i="31" s="1"/>
  <c r="O55" i="31" s="1"/>
  <c r="O31" i="41"/>
  <c r="G85" i="41"/>
  <c r="G54" i="41"/>
  <c r="I51" i="41"/>
  <c r="J50" i="41"/>
  <c r="H52" i="41"/>
  <c r="H86" i="41"/>
  <c r="O26" i="29" l="1"/>
  <c r="P25" i="29"/>
  <c r="O20" i="41"/>
  <c r="O17" i="41" s="1"/>
  <c r="O87" i="41" s="1"/>
  <c r="M84" i="41"/>
  <c r="M83" i="41"/>
  <c r="O15" i="41"/>
  <c r="O94" i="41"/>
  <c r="N248" i="30"/>
  <c r="N47" i="30"/>
  <c r="N54" i="30" s="1"/>
  <c r="N99" i="41"/>
  <c r="N98" i="41"/>
  <c r="N32" i="41"/>
  <c r="I52" i="41"/>
  <c r="I86" i="41"/>
  <c r="J51" i="41"/>
  <c r="K50" i="41"/>
  <c r="H85" i="41"/>
  <c r="H54" i="41"/>
  <c r="O24" i="41" l="1"/>
  <c r="O99" i="41" s="1"/>
  <c r="O32" i="41"/>
  <c r="O98" i="41"/>
  <c r="N83" i="41"/>
  <c r="N84" i="41"/>
  <c r="O244" i="30"/>
  <c r="O243" i="30"/>
  <c r="K51" i="41"/>
  <c r="L50" i="41"/>
  <c r="J52" i="41"/>
  <c r="J86" i="41"/>
  <c r="I85" i="41"/>
  <c r="I54" i="41"/>
  <c r="O248" i="30" l="1"/>
  <c r="P248" i="30" s="1"/>
  <c r="O47" i="30"/>
  <c r="O54" i="30" s="1"/>
  <c r="O83" i="41"/>
  <c r="O84" i="41"/>
  <c r="J85" i="41"/>
  <c r="J54" i="41"/>
  <c r="L51" i="41"/>
  <c r="M50" i="41"/>
  <c r="K52" i="41"/>
  <c r="K86" i="41"/>
  <c r="M51" i="41" l="1"/>
  <c r="N50" i="41"/>
  <c r="L52" i="41"/>
  <c r="L86" i="41"/>
  <c r="K85" i="41"/>
  <c r="K54" i="41"/>
  <c r="L85" i="41" l="1"/>
  <c r="L54" i="41"/>
  <c r="L70" i="41" s="1"/>
  <c r="N51" i="41"/>
  <c r="O50" i="41"/>
  <c r="O51" i="41" s="1"/>
  <c r="M52" i="41"/>
  <c r="M86" i="41"/>
  <c r="O52" i="41" l="1"/>
  <c r="O86" i="41"/>
  <c r="N52" i="41"/>
  <c r="N86" i="41"/>
  <c r="M85" i="41"/>
  <c r="M54" i="41"/>
  <c r="M70" i="41" s="1"/>
  <c r="N85" i="41" l="1"/>
  <c r="N54" i="41"/>
  <c r="N70" i="41" s="1"/>
  <c r="O85" i="41"/>
  <c r="O54" i="41"/>
  <c r="O70" i="41" l="1"/>
</calcChain>
</file>

<file path=xl/comments1.xml><?xml version="1.0" encoding="utf-8"?>
<comments xmlns="http://schemas.openxmlformats.org/spreadsheetml/2006/main">
  <authors>
    <author>Toshiba</author>
  </authors>
  <commentList>
    <comment ref="D415" authorId="0" shapeId="0">
      <text>
        <r>
          <rPr>
            <b/>
            <sz val="8"/>
            <color indexed="81"/>
            <rFont val="Tahoma"/>
            <family val="2"/>
            <charset val="204"/>
          </rPr>
          <t>Toshiba:</t>
        </r>
        <r>
          <rPr>
            <sz val="8"/>
            <color indexed="81"/>
            <rFont val="Tahoma"/>
            <family val="2"/>
            <charset val="204"/>
          </rPr>
          <t xml:space="preserve">
Наряду с непосредственной платой за аренду также отражаются  связанные с использованием актива дополнительные затраты, устанавливаемые сторонними организациями на :
-отопление
-охрану
-стоянку автомобилей
-размещение товаров на складе
-подготовку товаров к отправке</t>
        </r>
      </text>
    </comment>
  </commentList>
</comments>
</file>

<file path=xl/comments2.xml><?xml version="1.0" encoding="utf-8"?>
<comments xmlns="http://schemas.openxmlformats.org/spreadsheetml/2006/main">
  <authors>
    <author>pva</author>
  </authors>
  <commentList>
    <comment ref="K48" authorId="0" shapeId="0">
      <text>
        <r>
          <rPr>
            <b/>
            <sz val="8"/>
            <color indexed="81"/>
            <rFont val="Tahoma"/>
            <family val="2"/>
            <charset val="204"/>
          </rPr>
          <t>pva:</t>
        </r>
        <r>
          <rPr>
            <sz val="8"/>
            <color indexed="81"/>
            <rFont val="Tahoma"/>
            <family val="2"/>
            <charset val="204"/>
          </rPr>
          <t xml:space="preserve">
Сумма оплат за вычетом оплат отходов</t>
        </r>
      </text>
    </comment>
  </commentList>
</comments>
</file>

<file path=xl/comments3.xml><?xml version="1.0" encoding="utf-8"?>
<comments xmlns="http://schemas.openxmlformats.org/spreadsheetml/2006/main">
  <authors>
    <author>Ивлев Сергей</author>
  </authors>
  <commentList>
    <comment ref="B50" authorId="0" shapeId="0">
      <text>
        <r>
          <rPr>
            <b/>
            <sz val="8"/>
            <color indexed="81"/>
            <rFont val="Tahoma"/>
            <family val="2"/>
            <charset val="204"/>
          </rPr>
          <t>Иевлев Сергей:</t>
        </r>
        <r>
          <rPr>
            <sz val="8"/>
            <color indexed="81"/>
            <rFont val="Tahoma"/>
            <family val="2"/>
            <charset val="204"/>
          </rPr>
          <t xml:space="preserve">
ППУ</t>
        </r>
      </text>
    </comment>
  </commentList>
</comments>
</file>

<file path=xl/comments4.xml><?xml version="1.0" encoding="utf-8"?>
<comments xmlns="http://schemas.openxmlformats.org/spreadsheetml/2006/main">
  <authors>
    <author>Ивлев Сергей</author>
  </authors>
  <commentList>
    <comment ref="B27" authorId="0" shapeId="0">
      <text>
        <r>
          <rPr>
            <b/>
            <sz val="8"/>
            <color indexed="81"/>
            <rFont val="Tahoma"/>
            <family val="2"/>
            <charset val="204"/>
          </rPr>
          <t>Иевлев Сергей:</t>
        </r>
        <r>
          <rPr>
            <sz val="8"/>
            <color indexed="81"/>
            <rFont val="Tahoma"/>
            <family val="2"/>
            <charset val="204"/>
          </rPr>
          <t xml:space="preserve">
Курсовая разница</t>
        </r>
      </text>
    </comment>
  </commentList>
</comments>
</file>

<file path=xl/comments5.xml><?xml version="1.0" encoding="utf-8"?>
<comments xmlns="http://schemas.openxmlformats.org/spreadsheetml/2006/main">
  <authors>
    <author>Toshiba</author>
  </authors>
  <commentList>
    <comment ref="C122" authorId="0" shapeId="0">
      <text>
        <r>
          <rPr>
            <b/>
            <sz val="8"/>
            <color indexed="81"/>
            <rFont val="Tahoma"/>
            <family val="2"/>
            <charset val="204"/>
          </rPr>
          <t>Иевлев Сергей:</t>
        </r>
        <r>
          <rPr>
            <sz val="8"/>
            <color indexed="81"/>
            <rFont val="Tahoma"/>
            <family val="2"/>
            <charset val="204"/>
          </rPr>
          <t xml:space="preserve">
Доходы от продажи, клея, тканей др. товаров кроме поролона а также от оказания услуг по переработке  и др.
</t>
        </r>
      </text>
    </comment>
    <comment ref="C340" authorId="0" shapeId="0">
      <text>
        <r>
          <rPr>
            <b/>
            <sz val="8"/>
            <color indexed="81"/>
            <rFont val="Tahoma"/>
            <family val="2"/>
            <charset val="204"/>
          </rPr>
          <t>Иевлев Сергей:</t>
        </r>
        <r>
          <rPr>
            <sz val="8"/>
            <color indexed="81"/>
            <rFont val="Tahoma"/>
            <family val="2"/>
            <charset val="204"/>
          </rPr>
          <t xml:space="preserve">
За вычетом налога на пибыль</t>
        </r>
      </text>
    </comment>
    <comment ref="C354" authorId="0" shapeId="0">
      <text>
        <r>
          <rPr>
            <b/>
            <sz val="8"/>
            <color indexed="81"/>
            <rFont val="Tahoma"/>
            <family val="2"/>
            <charset val="204"/>
          </rPr>
          <t>Иевлев Сергей:</t>
        </r>
        <r>
          <rPr>
            <sz val="8"/>
            <color indexed="81"/>
            <rFont val="Tahoma"/>
            <family val="2"/>
            <charset val="204"/>
          </rPr>
          <t xml:space="preserve">
За вычетом налога на прибыль
</t>
        </r>
      </text>
    </comment>
    <comment ref="C368" authorId="0" shapeId="0">
      <text>
        <r>
          <rPr>
            <b/>
            <sz val="8"/>
            <color indexed="81"/>
            <rFont val="Tahoma"/>
            <family val="2"/>
            <charset val="204"/>
          </rPr>
          <t>Иевлев Сергей:</t>
        </r>
        <r>
          <rPr>
            <sz val="8"/>
            <color indexed="81"/>
            <rFont val="Tahoma"/>
            <family val="2"/>
            <charset val="204"/>
          </rPr>
          <t xml:space="preserve">
За вычетом налога на прибыль</t>
        </r>
      </text>
    </comment>
  </commentList>
</comments>
</file>

<file path=xl/comments6.xml><?xml version="1.0" encoding="utf-8"?>
<comments xmlns="http://schemas.openxmlformats.org/spreadsheetml/2006/main">
  <authors>
    <author>Ивлев Сергей</author>
    <author>Toshiba</author>
    <author>Сергей Иевлев</author>
  </authors>
  <commentList>
    <comment ref="B37" authorId="0" shapeId="0">
      <text>
        <r>
          <rPr>
            <b/>
            <sz val="8"/>
            <color indexed="81"/>
            <rFont val="Tahoma"/>
            <family val="2"/>
            <charset val="204"/>
          </rPr>
          <t>Иевлев Сергей:</t>
        </r>
        <r>
          <rPr>
            <sz val="8"/>
            <color indexed="81"/>
            <rFont val="Tahoma"/>
            <family val="2"/>
            <charset val="204"/>
          </rPr>
          <t xml:space="preserve">
Задолженность перед ГК Фомлайн</t>
        </r>
      </text>
    </comment>
    <comment ref="B77" authorId="1" shapeId="0">
      <text>
        <r>
          <rPr>
            <b/>
            <sz val="8"/>
            <color indexed="81"/>
            <rFont val="Tahoma"/>
            <family val="2"/>
            <charset val="204"/>
          </rPr>
          <t>Иевлев Сергей:</t>
        </r>
        <r>
          <rPr>
            <sz val="8"/>
            <color indexed="81"/>
            <rFont val="Tahoma"/>
            <family val="2"/>
            <charset val="204"/>
          </rPr>
          <t xml:space="preserve">
Кроме дублированного, триплированного ППУ
</t>
        </r>
      </text>
    </comment>
    <comment ref="B79" authorId="1" shapeId="0">
      <text>
        <r>
          <rPr>
            <b/>
            <sz val="8"/>
            <color indexed="81"/>
            <rFont val="Tahoma"/>
            <family val="2"/>
            <charset val="204"/>
          </rPr>
          <t>Иевлев Сергей:</t>
        </r>
        <r>
          <rPr>
            <sz val="8"/>
            <color indexed="81"/>
            <rFont val="Tahoma"/>
            <family val="2"/>
            <charset val="204"/>
          </rPr>
          <t xml:space="preserve">
Кроме дублированного, триплированного ППУ</t>
        </r>
      </text>
    </comment>
    <comment ref="B80" authorId="1" shapeId="0">
      <text>
        <r>
          <rPr>
            <b/>
            <sz val="8"/>
            <color indexed="81"/>
            <rFont val="Tahoma"/>
            <family val="2"/>
            <charset val="204"/>
          </rPr>
          <t>Иевлев Сергей:</t>
        </r>
        <r>
          <rPr>
            <sz val="8"/>
            <color indexed="81"/>
            <rFont val="Tahoma"/>
            <family val="2"/>
            <charset val="204"/>
          </rPr>
          <t xml:space="preserve">
евро текущих затрат на тонну реализованного сортового ППУ</t>
        </r>
      </text>
    </comment>
    <comment ref="B85" authorId="2" shapeId="0">
      <text>
        <r>
          <rPr>
            <b/>
            <sz val="8"/>
            <color indexed="81"/>
            <rFont val="Tahoma"/>
            <family val="2"/>
            <charset val="204"/>
          </rPr>
          <t>Сергей Иевлев:</t>
        </r>
        <r>
          <rPr>
            <sz val="8"/>
            <color indexed="81"/>
            <rFont val="Tahoma"/>
            <family val="2"/>
            <charset val="204"/>
          </rPr>
          <t xml:space="preserve">
Позволяет измерить эффективность деятельности компании. </t>
        </r>
      </text>
    </comment>
    <comment ref="B86" authorId="2" shapeId="0">
      <text>
        <r>
          <rPr>
            <b/>
            <sz val="8"/>
            <color indexed="81"/>
            <rFont val="Tahoma"/>
            <family val="2"/>
            <charset val="204"/>
          </rPr>
          <t>Сергей Иевлев:</t>
        </r>
        <r>
          <rPr>
            <sz val="8"/>
            <color indexed="81"/>
            <rFont val="Tahoma"/>
            <family val="2"/>
            <charset val="204"/>
          </rPr>
          <t xml:space="preserve">
Показывает прибыль на инвестиции акционеров, т.е. сколько денежных единиц чистой прибыли заработала каждая денежная единица, вложенная собственником. Позволяет определить эффективность использования собственного капитала, инвестированного собственниками, и сравнить этот показатель с возможным получением дохода от вложения этих средств в другие направления.</t>
        </r>
      </text>
    </comment>
    <comment ref="B87" authorId="1" shapeId="0">
      <text>
        <r>
          <rPr>
            <b/>
            <sz val="8"/>
            <color indexed="81"/>
            <rFont val="Tahoma"/>
            <family val="2"/>
            <charset val="204"/>
          </rPr>
          <t>Иевлев Сергей:</t>
        </r>
        <r>
          <rPr>
            <sz val="8"/>
            <color indexed="81"/>
            <rFont val="Tahoma"/>
            <family val="2"/>
            <charset val="204"/>
          </rPr>
          <t xml:space="preserve">
ДЗ - Дебиторская задолженность </t>
        </r>
      </text>
    </comment>
    <comment ref="B88" authorId="1" shapeId="0">
      <text>
        <r>
          <rPr>
            <b/>
            <sz val="8"/>
            <color indexed="81"/>
            <rFont val="Tahoma"/>
            <family val="2"/>
            <charset val="204"/>
          </rPr>
          <t>Иевлев Сергей:</t>
        </r>
        <r>
          <rPr>
            <sz val="8"/>
            <color indexed="81"/>
            <rFont val="Tahoma"/>
            <family val="2"/>
            <charset val="204"/>
          </rPr>
          <t xml:space="preserve">
ТМЗ - Товарно-материальные запасы</t>
        </r>
      </text>
    </comment>
    <comment ref="B89" authorId="1" shapeId="0">
      <text>
        <r>
          <rPr>
            <b/>
            <sz val="8"/>
            <color indexed="81"/>
            <rFont val="Tahoma"/>
            <family val="2"/>
            <charset val="204"/>
          </rPr>
          <t>Иевлев Сергей:</t>
        </r>
        <r>
          <rPr>
            <sz val="8"/>
            <color indexed="81"/>
            <rFont val="Tahoma"/>
            <family val="2"/>
            <charset val="204"/>
          </rPr>
          <t xml:space="preserve">
КЗ - кредиторская задолженность</t>
        </r>
      </text>
    </comment>
    <comment ref="B98" authorId="2" shapeId="0">
      <text>
        <r>
          <rPr>
            <b/>
            <sz val="8"/>
            <color indexed="81"/>
            <rFont val="Tahoma"/>
            <family val="2"/>
            <charset val="204"/>
          </rPr>
          <t>Сергей Иевлев:</t>
        </r>
        <r>
          <rPr>
            <sz val="8"/>
            <color indexed="81"/>
            <rFont val="Tahoma"/>
            <family val="2"/>
            <charset val="204"/>
          </rPr>
          <t xml:space="preserve">
Показывает, насколько текущие активы покрывают все краткосрочные обязательства</t>
        </r>
      </text>
    </comment>
    <comment ref="B99" authorId="2" shapeId="0">
      <text>
        <r>
          <rPr>
            <b/>
            <sz val="8"/>
            <color indexed="81"/>
            <rFont val="Tahoma"/>
            <family val="2"/>
            <charset val="204"/>
          </rPr>
          <t>Сергей Иевлев:</t>
        </r>
        <r>
          <rPr>
            <sz val="8"/>
            <color indexed="81"/>
            <rFont val="Tahoma"/>
            <family val="2"/>
            <charset val="204"/>
          </rPr>
          <t xml:space="preserve">
Показывает, насколько наиболее ликвидная часть текущих активов  покрывает все краткосрочные обязательства</t>
        </r>
      </text>
    </comment>
  </commentList>
</comments>
</file>

<file path=xl/sharedStrings.xml><?xml version="1.0" encoding="utf-8"?>
<sst xmlns="http://schemas.openxmlformats.org/spreadsheetml/2006/main" count="3791" uniqueCount="1235">
  <si>
    <t>Незавершенные капвложения в сумме инвестиций текущего периода</t>
  </si>
  <si>
    <t>Ввод основных средств</t>
  </si>
  <si>
    <t>Ввод основных средств в сумме инвестиций текущего периода</t>
  </si>
  <si>
    <t>Ввод основных средств из незавершенных капиталловложений</t>
  </si>
  <si>
    <t xml:space="preserve">Бюджет инвестиций </t>
  </si>
  <si>
    <t>Инвестиции</t>
  </si>
  <si>
    <t>Амортизация</t>
  </si>
  <si>
    <t>Расчет амортизационных отчислений</t>
  </si>
  <si>
    <t>76</t>
  </si>
  <si>
    <t>Объем отгрузок, тыс. eur.</t>
  </si>
  <si>
    <t>01.1.1.1.1</t>
  </si>
  <si>
    <t>01.1.1.2.1</t>
  </si>
  <si>
    <t>01.1.1.2.1.1</t>
  </si>
  <si>
    <t>01.1.1.2.1.2</t>
  </si>
  <si>
    <t>01.1.1.2.1.3</t>
  </si>
  <si>
    <t>01.1.1.2.1.4</t>
  </si>
  <si>
    <t>01.1.1.2.1.5</t>
  </si>
  <si>
    <t>01.1.1.2.1.6</t>
  </si>
  <si>
    <t>01.1.1.2.2</t>
  </si>
  <si>
    <t>01.1.1.2.2.1</t>
  </si>
  <si>
    <t>01.1.1.2.2.2</t>
  </si>
  <si>
    <t>01.1.1.2.2.3</t>
  </si>
  <si>
    <t>01.1.1.2.2.4</t>
  </si>
  <si>
    <t>01.1.1.2.2.5</t>
  </si>
  <si>
    <t>01.1.1.2.2.6</t>
  </si>
  <si>
    <t>01.1.1.2.2.7</t>
  </si>
  <si>
    <t>01.1.1.2.2.8</t>
  </si>
  <si>
    <t>Дебиторская задолженность на начало периода</t>
  </si>
  <si>
    <t>Дебиторская задолженность на конец периода</t>
  </si>
  <si>
    <t>Кредиторская задолженность на начало периода</t>
  </si>
  <si>
    <t>Кредиторская задолженность на конец периода</t>
  </si>
  <si>
    <t>2.1.17</t>
  </si>
  <si>
    <t>Товары для перепродажи</t>
  </si>
  <si>
    <t>Курсовая разница (различные валюты цен и отчетности, переоценка задолженностей)</t>
  </si>
  <si>
    <t xml:space="preserve">Прочие взаиморасчеты </t>
  </si>
  <si>
    <t xml:space="preserve">Платежи кредиторам и состояние кредиторской задолженности </t>
  </si>
  <si>
    <t>Поступления от покупателей и состояние дебиторской задолженности</t>
  </si>
  <si>
    <t>Услуги</t>
  </si>
  <si>
    <t>Выдача ссуд сотрудникам предприятия</t>
  </si>
  <si>
    <t xml:space="preserve">Размещение денежных средств </t>
  </si>
  <si>
    <t>Возврат ссуд сотрудниками предприятий</t>
  </si>
  <si>
    <t>Проценты по ссудам  начисленные</t>
  </si>
  <si>
    <t>Проценты по ссудам полученные</t>
  </si>
  <si>
    <t>Склад сырья, материалов и других аналогичных ценностей</t>
  </si>
  <si>
    <t>Склад ГП и товаров для перепродажи</t>
  </si>
  <si>
    <t>Запасы</t>
  </si>
  <si>
    <t>Остатки ТМЗ по видам на отчетные даты</t>
  </si>
  <si>
    <t>Наименование материалов</t>
  </si>
  <si>
    <t>Ед. изм.</t>
  </si>
  <si>
    <t xml:space="preserve">Остатки материалов и товаров для перепродажи  в натуральном выражении </t>
  </si>
  <si>
    <t>Остатки прочих метериалов в натуральном выражении на отчетные даты</t>
  </si>
  <si>
    <t xml:space="preserve">Фактическая отчетность о состоянии предприятия и результатах его деятельности  </t>
  </si>
  <si>
    <t>01.1.1.2.3</t>
  </si>
  <si>
    <t>01.1.1.2.3.1</t>
  </si>
  <si>
    <t>01.1.1.2.3.2</t>
  </si>
  <si>
    <t>01.1.1.2.3.3</t>
  </si>
  <si>
    <t>01.1.1.2.3.4</t>
  </si>
  <si>
    <t>01.1.1.2.3.5</t>
  </si>
  <si>
    <t>01.1.1.2.3.6</t>
  </si>
  <si>
    <t>01.1.1.2.3.7</t>
  </si>
  <si>
    <t>01.1.1.3.1</t>
  </si>
  <si>
    <t>01.1.1.4.1</t>
  </si>
  <si>
    <t>01.1.1.4.1.1</t>
  </si>
  <si>
    <t>01.1.1.4.1.2</t>
  </si>
  <si>
    <t>01.1.1.4.1.3</t>
  </si>
  <si>
    <t>01.1.1.4.2</t>
  </si>
  <si>
    <t>01.1.1.4.2.1</t>
  </si>
  <si>
    <t>01.1.1.4.2.2</t>
  </si>
  <si>
    <t>01.1.1.4.2.3</t>
  </si>
  <si>
    <t>01.1.1.4.2.4</t>
  </si>
  <si>
    <t>01.1.1.4.2.5</t>
  </si>
  <si>
    <t>01.1.1.4.2.6</t>
  </si>
  <si>
    <t>01.1.1.4.3</t>
  </si>
  <si>
    <t>01.1.1.5.1</t>
  </si>
  <si>
    <t>01.1.1.5.1.1</t>
  </si>
  <si>
    <t>01.1.1.5.2</t>
  </si>
  <si>
    <t xml:space="preserve">Дебиторская задолженность покупателей  </t>
  </si>
  <si>
    <t>Дебиторская задолженность прочих покупателей</t>
  </si>
  <si>
    <t>Доходы от продажи отходов</t>
  </si>
  <si>
    <t>Поступления от продажи отходов</t>
  </si>
  <si>
    <t>04</t>
  </si>
  <si>
    <t>01.1.1.5.3</t>
  </si>
  <si>
    <t>01.1.2.1</t>
  </si>
  <si>
    <t>01.1.2.1.1</t>
  </si>
  <si>
    <t>01.1.2.2</t>
  </si>
  <si>
    <t>01.1.3.1</t>
  </si>
  <si>
    <t>01.1.3.1.1</t>
  </si>
  <si>
    <t>01.1.3.1.2</t>
  </si>
  <si>
    <t>01.1.3.1.3</t>
  </si>
  <si>
    <t>01.1.3.1.4</t>
  </si>
  <si>
    <t>01.1.3.1.5</t>
  </si>
  <si>
    <t>01.1.3.1.6</t>
  </si>
  <si>
    <t>01.1.3.1.7</t>
  </si>
  <si>
    <t>01.1.3.1.8</t>
  </si>
  <si>
    <t>01.1.3.1.9</t>
  </si>
  <si>
    <t>01.1.3.1.10</t>
  </si>
  <si>
    <t>01.1.3.1.11</t>
  </si>
  <si>
    <t>01.1.3.1.12</t>
  </si>
  <si>
    <t>01.1.3.1.13</t>
  </si>
  <si>
    <t>01.1.3.1.14</t>
  </si>
  <si>
    <t>01.1.3.1.15</t>
  </si>
  <si>
    <t>01.1.3.1.16</t>
  </si>
  <si>
    <t>01.1.3.1.17</t>
  </si>
  <si>
    <t>01.1.3.1.18</t>
  </si>
  <si>
    <t>01.1.3.1.19</t>
  </si>
  <si>
    <t>01.1.3.1.20</t>
  </si>
  <si>
    <t>01.1.3.1.21</t>
  </si>
  <si>
    <t>01.1.3.2</t>
  </si>
  <si>
    <t>01.1.4</t>
  </si>
  <si>
    <t>01.1.4.1</t>
  </si>
  <si>
    <t>01.1.4.2</t>
  </si>
  <si>
    <t xml:space="preserve">Справочник сырья </t>
  </si>
  <si>
    <t xml:space="preserve">Сырье - химические вещества, непосредственно участвующие в </t>
  </si>
  <si>
    <t>НЗП (в стоимостном выражении)</t>
  </si>
  <si>
    <t xml:space="preserve">реакциях получения продуктов основного производства </t>
  </si>
  <si>
    <t>Реквизиты контракта</t>
  </si>
  <si>
    <t>кв.м.</t>
  </si>
  <si>
    <t>Код покупателя</t>
  </si>
  <si>
    <t>Наименование покупателя</t>
  </si>
  <si>
    <t>Справочник Покупателей</t>
  </si>
  <si>
    <t>201</t>
  </si>
  <si>
    <t>202</t>
  </si>
  <si>
    <t>203</t>
  </si>
  <si>
    <t>204</t>
  </si>
  <si>
    <t>205</t>
  </si>
  <si>
    <t>206</t>
  </si>
  <si>
    <t xml:space="preserve">Покупатели - конечные потребители продукции </t>
  </si>
  <si>
    <t>Код типа продукта</t>
  </si>
  <si>
    <t>Код вида продукта</t>
  </si>
  <si>
    <t xml:space="preserve">Тип ГП - марка продукта основного производства </t>
  </si>
  <si>
    <t xml:space="preserve">Вид ГП - конечное изделие из продукта основного производства </t>
  </si>
  <si>
    <t>207</t>
  </si>
  <si>
    <t>208</t>
  </si>
  <si>
    <t>209</t>
  </si>
  <si>
    <t>210</t>
  </si>
  <si>
    <t>211</t>
  </si>
  <si>
    <t>01.1.5</t>
  </si>
  <si>
    <t>02.3</t>
  </si>
  <si>
    <t>02.4</t>
  </si>
  <si>
    <t>02.5</t>
  </si>
  <si>
    <t>02.6</t>
  </si>
  <si>
    <t>02.7</t>
  </si>
  <si>
    <t>02.8</t>
  </si>
  <si>
    <t>02.9</t>
  </si>
  <si>
    <t>02.10</t>
  </si>
  <si>
    <t>03.1.1</t>
  </si>
  <si>
    <t>Расходы на финансирование</t>
  </si>
  <si>
    <t>АДМИНИСТРАТИВНО-ХОЗЯЙСТВЕННЫЕ РАСХОДЫ</t>
  </si>
  <si>
    <t>ПРЯМЫЕ МАТЕРИАЛЬНЫЕ ЗАТРАТЫ</t>
  </si>
  <si>
    <t>КОМЕРЧЕСКИЕ РАСХОДЫ</t>
  </si>
  <si>
    <t>Вклад на покрытие (ВП-0)  Маржинальная прибыль</t>
  </si>
  <si>
    <t>Выплаты с НДС (по всем статьям бюджета)</t>
  </si>
  <si>
    <t>Выплаты прочим поставщикам товаров и услуг</t>
  </si>
  <si>
    <t>АДМХОЗ расходы</t>
  </si>
  <si>
    <t>КОММ расходы</t>
  </si>
  <si>
    <t>Расходы</t>
  </si>
  <si>
    <t>Сводный бюджет всех расходов</t>
  </si>
  <si>
    <t xml:space="preserve">Расчеты с покупателями </t>
  </si>
  <si>
    <t xml:space="preserve">Расчеты с поставщиками </t>
  </si>
  <si>
    <t>ГК "Фоамлайн"</t>
  </si>
  <si>
    <t xml:space="preserve">Покупатели , входящие в </t>
  </si>
  <si>
    <t xml:space="preserve">Бюджет текущих производственных расходов </t>
  </si>
  <si>
    <t xml:space="preserve">Бюджет административно-хозяйственных расходов </t>
  </si>
  <si>
    <t xml:space="preserve">Бюджет коммерческих расходов </t>
  </si>
  <si>
    <t>(сторонние поставщики)</t>
  </si>
  <si>
    <t>Себестоимость</t>
  </si>
  <si>
    <t>Факт текущих производственных расходов</t>
  </si>
  <si>
    <t>Факт административно-хозяйственных расходов</t>
  </si>
  <si>
    <t>Факт коммерческих расходов</t>
  </si>
  <si>
    <t xml:space="preserve">Начислено расходов </t>
  </si>
  <si>
    <t>Факт неоперационных доходов и расходов</t>
  </si>
  <si>
    <t>Бюджет финансовой деятельности (факт)</t>
  </si>
  <si>
    <t>Бюджет инвестиций (факт)</t>
  </si>
  <si>
    <t>Движение по складу, eur</t>
  </si>
  <si>
    <t>Отходы</t>
  </si>
  <si>
    <t xml:space="preserve">Остаток на начало </t>
  </si>
  <si>
    <t>Авансы полученные от покупателей</t>
  </si>
  <si>
    <t>Минус: оказанные услуги</t>
  </si>
  <si>
    <t xml:space="preserve">Остаток задолженности на конец периода </t>
  </si>
  <si>
    <t xml:space="preserve">Поступления </t>
  </si>
  <si>
    <t xml:space="preserve">Отгружено </t>
  </si>
  <si>
    <t>Поступления</t>
  </si>
  <si>
    <t xml:space="preserve">Закупки </t>
  </si>
  <si>
    <t xml:space="preserve">Выплаты </t>
  </si>
  <si>
    <t>Прочие взаиморасчеты с покупателями (свернутые)</t>
  </si>
  <si>
    <t>Прочие взаиморасчеты (свернутые)</t>
  </si>
  <si>
    <t>Объем продаж сортового ППУ, тонн</t>
  </si>
  <si>
    <t>Средняя цена продаж сортового ППУ, евро/тонну</t>
  </si>
  <si>
    <t>Объем продаж сортового ППУ, евро</t>
  </si>
  <si>
    <t>Проиводительность текущих затрат, евро</t>
  </si>
  <si>
    <t>Чистая прибыль, евро</t>
  </si>
  <si>
    <t>Денежный поток по операционной деятельности, евро</t>
  </si>
  <si>
    <t>Денежный поток по инвестиционной деятельности, евро</t>
  </si>
  <si>
    <t>Свободный денежный поток, евро</t>
  </si>
  <si>
    <t>Денежный поток по финансовой деятельности, евро</t>
  </si>
  <si>
    <t>Ликвидный денежный поток, евро</t>
  </si>
  <si>
    <t>Рентабельность чистых активов (ROI), %</t>
  </si>
  <si>
    <t xml:space="preserve">Формирование Кредиторской задолженности </t>
  </si>
  <si>
    <t>Поставлено товаров и оказано услуг поставщиками</t>
  </si>
  <si>
    <t>Возврат товаров  поставщикам  (Например: брак)</t>
  </si>
  <si>
    <t>Продажа товаров поставщикам</t>
  </si>
  <si>
    <t>Выплаты  денежных средств поставщикам</t>
  </si>
  <si>
    <t>Поступления денежных средств от поставщиков</t>
  </si>
  <si>
    <t>Авансы, полученные от покупателей</t>
  </si>
  <si>
    <t>Рентабельность операционного денежного потока (CFROI), %</t>
  </si>
  <si>
    <t>Доходность совокупных активов (ROTA), %</t>
  </si>
  <si>
    <t>Доходность собственного капитала (ROE), %</t>
  </si>
  <si>
    <t>Прочие взаиморасчеты с покупателями</t>
  </si>
  <si>
    <t>Отгружено товаров и оказано услуг покупателям</t>
  </si>
  <si>
    <t>отчетный период №1</t>
  </si>
  <si>
    <t>отчетный период №2</t>
  </si>
  <si>
    <t>отчетный период №3</t>
  </si>
  <si>
    <t>увеличение задолженности</t>
  </si>
  <si>
    <t>снижение задолженности</t>
  </si>
  <si>
    <t>Материальные потоки</t>
  </si>
  <si>
    <t>Поступления денежных средств от  покупателей</t>
  </si>
  <si>
    <t>Денежные потоки</t>
  </si>
  <si>
    <r>
      <t>"</t>
    </r>
    <r>
      <rPr>
        <b/>
        <sz val="12"/>
        <rFont val="Arial"/>
        <family val="2"/>
        <charset val="204"/>
      </rPr>
      <t>+</t>
    </r>
    <r>
      <rPr>
        <sz val="10"/>
        <rFont val="Arial"/>
        <family val="2"/>
        <charset val="204"/>
      </rPr>
      <t>"</t>
    </r>
  </si>
  <si>
    <r>
      <t>"</t>
    </r>
    <r>
      <rPr>
        <b/>
        <sz val="14"/>
        <rFont val="Arial"/>
        <family val="2"/>
        <charset val="204"/>
      </rPr>
      <t>-</t>
    </r>
    <r>
      <rPr>
        <sz val="10"/>
        <rFont val="Arial"/>
        <family val="2"/>
        <charset val="204"/>
      </rPr>
      <t>"</t>
    </r>
  </si>
  <si>
    <t>Закупка товаров и услуг у покупателей</t>
  </si>
  <si>
    <t>Выплаты денежных средств покупателям (Например: возврат ошибочных перечислений)</t>
  </si>
  <si>
    <t>Возврат товаров  от покупателей (Например: брак)</t>
  </si>
  <si>
    <t>Развернутая схема формирования</t>
  </si>
  <si>
    <t>Схема формирования в фактической модели отчетности</t>
  </si>
  <si>
    <r>
      <t>"</t>
    </r>
    <r>
      <rPr>
        <b/>
        <sz val="12"/>
        <rFont val="Arial"/>
        <family val="2"/>
        <charset val="204"/>
      </rPr>
      <t>+</t>
    </r>
    <r>
      <rPr>
        <sz val="10"/>
        <rFont val="Arial"/>
        <family val="2"/>
        <charset val="204"/>
      </rPr>
      <t>"/"</t>
    </r>
    <r>
      <rPr>
        <b/>
        <sz val="12"/>
        <rFont val="Arial"/>
        <family val="2"/>
        <charset val="204"/>
      </rPr>
      <t>-</t>
    </r>
    <r>
      <rPr>
        <sz val="10"/>
        <rFont val="Arial"/>
        <family val="2"/>
        <charset val="204"/>
      </rPr>
      <t>"</t>
    </r>
  </si>
  <si>
    <t xml:space="preserve">Формирование Дебиторской задолженности </t>
  </si>
  <si>
    <t>Пояснения ДЗ</t>
  </si>
  <si>
    <t>Схема формирования ДЗ в модели</t>
  </si>
  <si>
    <t>Информационный лист</t>
  </si>
  <si>
    <t>Прочие взаиморасчеты  (свернутые)</t>
  </si>
  <si>
    <t>Авансы, выданные поставщикам</t>
  </si>
  <si>
    <t>7.1.3.1</t>
  </si>
  <si>
    <t>7.1.3.2</t>
  </si>
  <si>
    <t>7.1.3.2.1</t>
  </si>
  <si>
    <t>7.1.3.2.2</t>
  </si>
  <si>
    <t>Дебиторская задолженность по основной деятельности</t>
  </si>
  <si>
    <t>Прочие факторы</t>
  </si>
  <si>
    <t>Отчет о прибылях и убытках</t>
  </si>
  <si>
    <t>Производительность труда, евро/чел</t>
  </si>
  <si>
    <t>Производительность ФОТ, евро</t>
  </si>
  <si>
    <t>Операционная прибыль до выплаты процентов и налогов (EBITDA), евро</t>
  </si>
  <si>
    <t>Операционная прибыль до выплаты процентов и налогов (EBITDA)</t>
  </si>
  <si>
    <t xml:space="preserve">Отчет о движении денежных средств </t>
  </si>
  <si>
    <t xml:space="preserve">Баланс </t>
  </si>
  <si>
    <t xml:space="preserve">ОДДС </t>
  </si>
  <si>
    <t xml:space="preserve">ОДР </t>
  </si>
  <si>
    <t xml:space="preserve">Отчет о  доходах и расходах  </t>
  </si>
  <si>
    <t>Среднесписочная численность персонала</t>
  </si>
  <si>
    <t>в т.ч :</t>
  </si>
  <si>
    <t>Производство</t>
  </si>
  <si>
    <t xml:space="preserve">ПРОИЗВ расходы </t>
  </si>
  <si>
    <t>Движение по складу, тн.</t>
  </si>
  <si>
    <t>Остаток на складе на  начало периода</t>
  </si>
  <si>
    <t>Остаток на складе на  конец периода фактический</t>
  </si>
  <si>
    <t>Итого текущие активы</t>
  </si>
  <si>
    <t>Итого долгосрочные активы</t>
  </si>
  <si>
    <t>Итого активы</t>
  </si>
  <si>
    <t>Итого текущие обязательства</t>
  </si>
  <si>
    <t>Итого долгосрочные обязательства</t>
  </si>
  <si>
    <t>Итого собственный капитал</t>
  </si>
  <si>
    <t>Итого обязательства и капитал</t>
  </si>
  <si>
    <t>Разница (АКТИВЫ-ОБЯЗАТЕЛЬСТВА-СК)</t>
  </si>
  <si>
    <t>Наименования показателя</t>
  </si>
  <si>
    <t>Коэффициент текущей ликвидности</t>
  </si>
  <si>
    <t>Коэффициент срочной ликвидности</t>
  </si>
  <si>
    <t>Баланс</t>
  </si>
  <si>
    <t>Рабочая версия</t>
  </si>
  <si>
    <t>eur</t>
  </si>
  <si>
    <t>Объем отгрузок в натуральных показателях, тн./мес.</t>
  </si>
  <si>
    <t xml:space="preserve">Вклад на покрытие (ВП-1) коммерческих расходов </t>
  </si>
  <si>
    <t>Кредит №1</t>
  </si>
  <si>
    <t xml:space="preserve">Кредит №2 </t>
  </si>
  <si>
    <t xml:space="preserve">Займ №1 </t>
  </si>
  <si>
    <t xml:space="preserve">Вклад на покрытие (ВП-2) производственных расходов </t>
  </si>
  <si>
    <t>Вклад на покрытие (ВП-3)  административно-хозяйственных расходов</t>
  </si>
  <si>
    <t>ПРОИЗВОДСТВЕННЫЕ  РАСХОДЫ</t>
  </si>
  <si>
    <t>Энергоресурсы</t>
  </si>
  <si>
    <t>2.5.1.1</t>
  </si>
  <si>
    <t>2.5.1.2</t>
  </si>
  <si>
    <t>2.5.1.3</t>
  </si>
  <si>
    <t>2.5.1.4</t>
  </si>
  <si>
    <t>2.5.6</t>
  </si>
  <si>
    <t>2.5.7</t>
  </si>
  <si>
    <t>2.5.7.1</t>
  </si>
  <si>
    <t>2.5.7.2</t>
  </si>
  <si>
    <t>2.5.7.3</t>
  </si>
  <si>
    <t>2.5.8</t>
  </si>
  <si>
    <t>2.5.9</t>
  </si>
  <si>
    <t>2.5.9.1</t>
  </si>
  <si>
    <t>2.5.9.2</t>
  </si>
  <si>
    <t>2.5.9.3</t>
  </si>
  <si>
    <t>2.5.10</t>
  </si>
  <si>
    <t>2.5.10.1</t>
  </si>
  <si>
    <t>2.5.10.2</t>
  </si>
  <si>
    <t>2.5.11</t>
  </si>
  <si>
    <t>2.5.12</t>
  </si>
  <si>
    <t>2.5.13</t>
  </si>
  <si>
    <t>2.5.14</t>
  </si>
  <si>
    <t>2.5.15</t>
  </si>
  <si>
    <t>2.5.16</t>
  </si>
  <si>
    <t>2.5.17</t>
  </si>
  <si>
    <t>2.5.18</t>
  </si>
  <si>
    <t>2.6.2</t>
  </si>
  <si>
    <t>2.6.3</t>
  </si>
  <si>
    <t>2.6.5</t>
  </si>
  <si>
    <t>2.11.1</t>
  </si>
  <si>
    <t>2.11.2</t>
  </si>
  <si>
    <t>2.11.3</t>
  </si>
  <si>
    <t>2.11.4</t>
  </si>
  <si>
    <t>2.12.0</t>
  </si>
  <si>
    <t>Налог на добавленную стоимость</t>
  </si>
  <si>
    <t>Начислено расходов c НДС</t>
  </si>
  <si>
    <t>Остаток задолженности на начало</t>
  </si>
  <si>
    <t>Остаток задолженности на конец</t>
  </si>
  <si>
    <t>Операционная деятельность</t>
  </si>
  <si>
    <t>ПОСТУПЛЕНИЯ, ВСЕГО</t>
  </si>
  <si>
    <t>ВЫПЛАТЫ, ВСЕГО</t>
  </si>
  <si>
    <t>Денежный поток по операционной деятельности</t>
  </si>
  <si>
    <t>Инвестиционная деятельность</t>
  </si>
  <si>
    <t>Денежный поток по инвестиционной деятельности</t>
  </si>
  <si>
    <t>Свободный денежный поток</t>
  </si>
  <si>
    <t>Финансовая деятельность</t>
  </si>
  <si>
    <t>Поступления по финансовой деятельности</t>
  </si>
  <si>
    <t>Выплаты по финансовой деятельности</t>
  </si>
  <si>
    <t>Денежный поток по финансовой деятельности</t>
  </si>
  <si>
    <t>Совокупный денежный поток</t>
  </si>
  <si>
    <t>Кумулитивный денежный поток</t>
  </si>
  <si>
    <t>Наименование статьи</t>
  </si>
  <si>
    <t xml:space="preserve"># отсрочка оплаты, дней </t>
  </si>
  <si>
    <t>Начислено расходов с НДС</t>
  </si>
  <si>
    <t>Выплаты с НДС</t>
  </si>
  <si>
    <t>Рост (снижение) задолженности</t>
  </si>
  <si>
    <t xml:space="preserve">  </t>
  </si>
  <si>
    <t>17.  Инвестиции</t>
  </si>
  <si>
    <t>Дебиторы</t>
  </si>
  <si>
    <t>Кредиторы</t>
  </si>
  <si>
    <t>Остаток задолженности на конец периода</t>
  </si>
  <si>
    <t>03.1.1.1</t>
  </si>
  <si>
    <t>03.1.1.1.1</t>
  </si>
  <si>
    <t>03.1.1.2</t>
  </si>
  <si>
    <t>03.1.1.2.1</t>
  </si>
  <si>
    <t>03.1.2</t>
  </si>
  <si>
    <t>03.2.1</t>
  </si>
  <si>
    <t>03.2.1.1</t>
  </si>
  <si>
    <t>03.2.1.2</t>
  </si>
  <si>
    <t>03.2.1.3</t>
  </si>
  <si>
    <t>03.2.1.4</t>
  </si>
  <si>
    <t>03.2.1.5</t>
  </si>
  <si>
    <t>03.2.1.6</t>
  </si>
  <si>
    <t>03.2.1.7</t>
  </si>
  <si>
    <t>03.2.1.8</t>
  </si>
  <si>
    <t>03.2.2</t>
  </si>
  <si>
    <t>03.2.2.1</t>
  </si>
  <si>
    <t>03.2.2.2</t>
  </si>
  <si>
    <t>03.2.2.3</t>
  </si>
  <si>
    <t>03.2.2.4</t>
  </si>
  <si>
    <t>03.2.2.5</t>
  </si>
  <si>
    <t>Лист</t>
  </si>
  <si>
    <t>Полное наименование</t>
  </si>
  <si>
    <t>Комментарии</t>
  </si>
  <si>
    <t>Справочники</t>
  </si>
  <si>
    <t>Все используемые в настоящей модели справочники</t>
  </si>
  <si>
    <t>Вернуться к содержанию</t>
  </si>
  <si>
    <t>Справочник валют</t>
  </si>
  <si>
    <t>№ п.п.</t>
  </si>
  <si>
    <t>Код</t>
  </si>
  <si>
    <t>1</t>
  </si>
  <si>
    <t xml:space="preserve">Российский рубль </t>
  </si>
  <si>
    <t>2</t>
  </si>
  <si>
    <t>Доллар США</t>
  </si>
  <si>
    <t>3</t>
  </si>
  <si>
    <t>Евро</t>
  </si>
  <si>
    <t>4</t>
  </si>
  <si>
    <t>Английский фунт</t>
  </si>
  <si>
    <t>5</t>
  </si>
  <si>
    <t>Шведская крона</t>
  </si>
  <si>
    <t>6</t>
  </si>
  <si>
    <t>Монгольские тугрики</t>
  </si>
  <si>
    <t xml:space="preserve"> -</t>
  </si>
  <si>
    <t>Строчка для вставки</t>
  </si>
  <si>
    <t>01</t>
  </si>
  <si>
    <t>02</t>
  </si>
  <si>
    <t>03</t>
  </si>
  <si>
    <t>40</t>
  </si>
  <si>
    <t>44</t>
  </si>
  <si>
    <t>45</t>
  </si>
  <si>
    <t>46</t>
  </si>
  <si>
    <t>47</t>
  </si>
  <si>
    <t>50</t>
  </si>
  <si>
    <t>51</t>
  </si>
  <si>
    <t>52</t>
  </si>
  <si>
    <t>53</t>
  </si>
  <si>
    <t>54</t>
  </si>
  <si>
    <t>55</t>
  </si>
  <si>
    <t>55.1</t>
  </si>
  <si>
    <t>55.2</t>
  </si>
  <si>
    <t>56</t>
  </si>
  <si>
    <t>57</t>
  </si>
  <si>
    <t>60</t>
  </si>
  <si>
    <t>61</t>
  </si>
  <si>
    <t>62</t>
  </si>
  <si>
    <t>63</t>
  </si>
  <si>
    <t>64</t>
  </si>
  <si>
    <t>65</t>
  </si>
  <si>
    <t>66</t>
  </si>
  <si>
    <t>67</t>
  </si>
  <si>
    <t>100</t>
  </si>
  <si>
    <t>101</t>
  </si>
  <si>
    <t>102</t>
  </si>
  <si>
    <t>Классификатор "Виды затрат и выплат"</t>
  </si>
  <si>
    <t>ОПЕРАЦИОННАЯ ДЕЯТЕЛЬНОСТЬ</t>
  </si>
  <si>
    <t>1.0.0</t>
  </si>
  <si>
    <t>ДОХОДЫ</t>
  </si>
  <si>
    <t>ПОСТУПЛЕНИЯ</t>
  </si>
  <si>
    <t>1.1.0</t>
  </si>
  <si>
    <t>1.2.0</t>
  </si>
  <si>
    <t>1.3.0</t>
  </si>
  <si>
    <t>1.4.0</t>
  </si>
  <si>
    <t>1.5.0</t>
  </si>
  <si>
    <t>Вид готовой продукции</t>
  </si>
  <si>
    <t xml:space="preserve">Справочник видов готовой продукции </t>
  </si>
  <si>
    <t>Заполняемый лист</t>
  </si>
  <si>
    <t xml:space="preserve">Показатели эффективности деятельности и финансовой устойчивости </t>
  </si>
  <si>
    <t>1.6.0</t>
  </si>
  <si>
    <t>Возмещение НДС из бюджета</t>
  </si>
  <si>
    <t>2.0.0</t>
  </si>
  <si>
    <t>ЗАТРАТЫ</t>
  </si>
  <si>
    <t>ВЫПЛАТЫ</t>
  </si>
  <si>
    <t>2.1.0</t>
  </si>
  <si>
    <t>Материальные затраты</t>
  </si>
  <si>
    <t>2.1.1</t>
  </si>
  <si>
    <t>2.1.2</t>
  </si>
  <si>
    <t>2.1.3</t>
  </si>
  <si>
    <t>2.1.4</t>
  </si>
  <si>
    <t>ГСМ</t>
  </si>
  <si>
    <t>2.1.5</t>
  </si>
  <si>
    <t>Расходные материалы для компьютерной и офисной техники</t>
  </si>
  <si>
    <t>2.1.6</t>
  </si>
  <si>
    <t>Запасные части для компьютерной и офисной техники</t>
  </si>
  <si>
    <t>2.1.7</t>
  </si>
  <si>
    <t>Хозяйственный инвентарь</t>
  </si>
  <si>
    <t>2.1.8</t>
  </si>
  <si>
    <t>2.1.9</t>
  </si>
  <si>
    <t>Продукты питания</t>
  </si>
  <si>
    <t>2.1.10</t>
  </si>
  <si>
    <t>2.1.11</t>
  </si>
  <si>
    <t>2.1.12</t>
  </si>
  <si>
    <t>2.1.14</t>
  </si>
  <si>
    <t>Прочие материалы</t>
  </si>
  <si>
    <t>2.2.0</t>
  </si>
  <si>
    <t>2.2.1</t>
  </si>
  <si>
    <t>2.2.2</t>
  </si>
  <si>
    <t>Сдельная оплата труда</t>
  </si>
  <si>
    <t>2.3.0</t>
  </si>
  <si>
    <t>2.3.1</t>
  </si>
  <si>
    <t>2.3.2</t>
  </si>
  <si>
    <t>2.3.3</t>
  </si>
  <si>
    <t>2.3.4</t>
  </si>
  <si>
    <t>2.4.0</t>
  </si>
  <si>
    <t>2.4.1</t>
  </si>
  <si>
    <t>2.4.2</t>
  </si>
  <si>
    <t>2.4.3</t>
  </si>
  <si>
    <t>2.5.0</t>
  </si>
  <si>
    <t>Услуги сторонних организаций</t>
  </si>
  <si>
    <t>2.5.1</t>
  </si>
  <si>
    <t>2.5.2</t>
  </si>
  <si>
    <t>2.5.3</t>
  </si>
  <si>
    <t>2.5.4</t>
  </si>
  <si>
    <t xml:space="preserve">Услуги по охране  </t>
  </si>
  <si>
    <t>2.5.5</t>
  </si>
  <si>
    <t>Услуги связи</t>
  </si>
  <si>
    <t>связь мобильная</t>
  </si>
  <si>
    <t>связь стационарная</t>
  </si>
  <si>
    <t>интернет</t>
  </si>
  <si>
    <t>Коммунальные услуги</t>
  </si>
  <si>
    <t>Аудиторские услуги</t>
  </si>
  <si>
    <t>Юридические услуги</t>
  </si>
  <si>
    <t>Информационные услуги</t>
  </si>
  <si>
    <t>Консультационные услуги</t>
  </si>
  <si>
    <t>Услуги почты</t>
  </si>
  <si>
    <t xml:space="preserve">Прочие услуги </t>
  </si>
  <si>
    <t>2.6.0</t>
  </si>
  <si>
    <t>Амортизационные отчисления</t>
  </si>
  <si>
    <t>2.6.1</t>
  </si>
  <si>
    <t>Основные средства</t>
  </si>
  <si>
    <t>Нематериальные активы</t>
  </si>
  <si>
    <t>2.7.0</t>
  </si>
  <si>
    <t>2.7.1</t>
  </si>
  <si>
    <t>2.7.2</t>
  </si>
  <si>
    <t>2.7.4</t>
  </si>
  <si>
    <t>Судебные расходы и арбитражные сборы</t>
  </si>
  <si>
    <t>2.7.5</t>
  </si>
  <si>
    <t>2.7.6</t>
  </si>
  <si>
    <t>Командировочные расходы</t>
  </si>
  <si>
    <t>2.7.7</t>
  </si>
  <si>
    <t>Представительские расходы</t>
  </si>
  <si>
    <t>2.7.8</t>
  </si>
  <si>
    <t>Абонентская плата за поддержку ИС</t>
  </si>
  <si>
    <t>2.7.9</t>
  </si>
  <si>
    <t>Компенсация за использование личного транспорта</t>
  </si>
  <si>
    <t>Прочие</t>
  </si>
  <si>
    <t>2.8.0</t>
  </si>
  <si>
    <t>Налоги и сборы</t>
  </si>
  <si>
    <t>2.8.1</t>
  </si>
  <si>
    <t>Налог на доходы физических лиц (НДФЛ)</t>
  </si>
  <si>
    <t>2.8.2</t>
  </si>
  <si>
    <t>Налог на прибыль</t>
  </si>
  <si>
    <t>2.8.3</t>
  </si>
  <si>
    <t>Налог на добавленную стоимость (НДС)</t>
  </si>
  <si>
    <t>2.8.4</t>
  </si>
  <si>
    <t>Сводный бюджет текущих затрат</t>
  </si>
  <si>
    <t>Поступление на склад</t>
  </si>
  <si>
    <t>Налог на имущество</t>
  </si>
  <si>
    <t>2.8.5</t>
  </si>
  <si>
    <t>Налог с владельцев транспортных средств</t>
  </si>
  <si>
    <t>2.8.6</t>
  </si>
  <si>
    <t>Налог на рекламу</t>
  </si>
  <si>
    <t>Налог на дивиденды</t>
  </si>
  <si>
    <t>Налог на содержание милиции</t>
  </si>
  <si>
    <t>Земельный налог</t>
  </si>
  <si>
    <t>Экспортные пошлины и сборы</t>
  </si>
  <si>
    <t>Прочие налоги и сборы</t>
  </si>
  <si>
    <t>2.9.0</t>
  </si>
  <si>
    <t>2.9.1</t>
  </si>
  <si>
    <t>Проценты по краткосрочным кредитам банков начисленные</t>
  </si>
  <si>
    <t>Проценты по краткосрочным кредитам банков выплаченные</t>
  </si>
  <si>
    <t>2.9.2</t>
  </si>
  <si>
    <t>Проценты по долгосрочным кредитам банков начисленные</t>
  </si>
  <si>
    <t>Проценты по долгосрочным кредитам банков выплаченные</t>
  </si>
  <si>
    <t>2.9.3</t>
  </si>
  <si>
    <t>Проценты по займам начисленные</t>
  </si>
  <si>
    <t>Проценты по займам выплаченные</t>
  </si>
  <si>
    <t>2.9.4</t>
  </si>
  <si>
    <t>Проценты по лизингу начисленные</t>
  </si>
  <si>
    <t>Проценты по лизингу выплаченные</t>
  </si>
  <si>
    <t>Комиссионные при лизинге начисленные</t>
  </si>
  <si>
    <t>01.1.1.3.2</t>
  </si>
  <si>
    <t>01.1.1.3.3</t>
  </si>
  <si>
    <t>01.1.1.2.2.12</t>
  </si>
  <si>
    <t>01.1.1.2.1.7</t>
  </si>
  <si>
    <t>01.1.3.1.22</t>
  </si>
  <si>
    <t>Комиссионные при лизинге выплаченные</t>
  </si>
  <si>
    <t>Аренда (расходы по операционному лизингу)</t>
  </si>
  <si>
    <t>Аренда (выплаты по операционному лизингу)</t>
  </si>
  <si>
    <t>Резерв на непредвиденные расходы</t>
  </si>
  <si>
    <t>Резерв на безнадежные долги</t>
  </si>
  <si>
    <t>2.10.0</t>
  </si>
  <si>
    <t>2.10.1</t>
  </si>
  <si>
    <t>2.10.2</t>
  </si>
  <si>
    <t>2.11.0</t>
  </si>
  <si>
    <t>Социальные выплаты и льготы</t>
  </si>
  <si>
    <t>медицинская страховка сотрудников</t>
  </si>
  <si>
    <t>медицинская страховка членов семьи</t>
  </si>
  <si>
    <t>пользование общественным транспортом</t>
  </si>
  <si>
    <t>оплата питания</t>
  </si>
  <si>
    <t>материальная помощь к отпуску</t>
  </si>
  <si>
    <t>Корпоративные мероприятия</t>
  </si>
  <si>
    <t>дни рождения</t>
  </si>
  <si>
    <t>юбилеи</t>
  </si>
  <si>
    <t>корпоративные праздники</t>
  </si>
  <si>
    <t>Обучение и развитие персонала</t>
  </si>
  <si>
    <t>обучение в ВУЗах</t>
  </si>
  <si>
    <t>тренинги</t>
  </si>
  <si>
    <t>семинары</t>
  </si>
  <si>
    <t>курсы повышения квалификации</t>
  </si>
  <si>
    <t>Прочие расходы на персонал</t>
  </si>
  <si>
    <t>привлечение, увольнение, ротация персонала</t>
  </si>
  <si>
    <t>Прочая деятельность</t>
  </si>
  <si>
    <t>Выплаты по прочей деятельности</t>
  </si>
  <si>
    <t>ИНВЕСТИЦИОНАЯ И ФИНАНСОВАЯ ДЕЯТЕЛЬНОСТЬ</t>
  </si>
  <si>
    <t>3.0.0</t>
  </si>
  <si>
    <t>НЕОПЕРАЦИОННЫЕ ДОХОДЫ</t>
  </si>
  <si>
    <t>НЕОПЕРАЦИОННЫЕ ПОСТУПЛЕНИЯ</t>
  </si>
  <si>
    <t>3.1.0</t>
  </si>
  <si>
    <t>Реализация (выбытие) активов</t>
  </si>
  <si>
    <t>Поступления от реализации (выбытия) активов</t>
  </si>
  <si>
    <t>3.2.0</t>
  </si>
  <si>
    <t>Эмиссия акций</t>
  </si>
  <si>
    <t>3.3.0</t>
  </si>
  <si>
    <t>Прочие поступления от учредителей</t>
  </si>
  <si>
    <t>3.4.0</t>
  </si>
  <si>
    <t>Поступления краткосрочных кредитов</t>
  </si>
  <si>
    <t>3.5.0</t>
  </si>
  <si>
    <t>Поступления долгосрочных кредитов</t>
  </si>
  <si>
    <t>3.6.0</t>
  </si>
  <si>
    <t>Поступления займов</t>
  </si>
  <si>
    <t>3.7.0</t>
  </si>
  <si>
    <t>Реализация</t>
  </si>
  <si>
    <t>Покупатели ППУ продукции</t>
  </si>
  <si>
    <t>77</t>
  </si>
  <si>
    <t>Поступления лизинговых кредитов</t>
  </si>
  <si>
    <t>3.8.0</t>
  </si>
  <si>
    <t>3.9.0</t>
  </si>
  <si>
    <t>3.10.0</t>
  </si>
  <si>
    <t>Доходы от переоценки запасов</t>
  </si>
  <si>
    <t>4.0.0</t>
  </si>
  <si>
    <t>61.1</t>
  </si>
  <si>
    <t>61.2</t>
  </si>
  <si>
    <t>65.3</t>
  </si>
  <si>
    <t>65.4</t>
  </si>
  <si>
    <t>65.5</t>
  </si>
  <si>
    <t>65.6</t>
  </si>
  <si>
    <t>01.1.1.2.2.9</t>
  </si>
  <si>
    <t>01.1.1.2.2.10</t>
  </si>
  <si>
    <t>01.1.1.2.2.11</t>
  </si>
  <si>
    <t>01.1.1.2.3.8</t>
  </si>
  <si>
    <t>65.7</t>
  </si>
  <si>
    <t>65.8</t>
  </si>
  <si>
    <t>65.9</t>
  </si>
  <si>
    <t>65.10</t>
  </si>
  <si>
    <t>65.11</t>
  </si>
  <si>
    <t>65.12</t>
  </si>
  <si>
    <t>68.3</t>
  </si>
  <si>
    <t>68.4</t>
  </si>
  <si>
    <t>71.3</t>
  </si>
  <si>
    <t>71.4</t>
  </si>
  <si>
    <t>71.5</t>
  </si>
  <si>
    <t>71.6</t>
  </si>
  <si>
    <t>72.1</t>
  </si>
  <si>
    <t>74.1</t>
  </si>
  <si>
    <t>74.2</t>
  </si>
  <si>
    <t>Основное сырье и материалы</t>
  </si>
  <si>
    <t>Упаковочные материалы</t>
  </si>
  <si>
    <t>2.2.3</t>
  </si>
  <si>
    <t>2.2.4</t>
  </si>
  <si>
    <t>Газ</t>
  </si>
  <si>
    <t>Пар</t>
  </si>
  <si>
    <t>Сжатый воздух</t>
  </si>
  <si>
    <t>Углеводородное топливо</t>
  </si>
  <si>
    <t>Прочие энергоресурсы</t>
  </si>
  <si>
    <t>2.2.5</t>
  </si>
  <si>
    <t>2.2.6</t>
  </si>
  <si>
    <t>Повременная оплата труда и оклады</t>
  </si>
  <si>
    <t>2.3.4.1</t>
  </si>
  <si>
    <t>Доплаты за сверхурочные и дополнительную нагрузку</t>
  </si>
  <si>
    <t>Отпускные и праздничные выплаты</t>
  </si>
  <si>
    <t>Выплата заработной платы по больничным листам</t>
  </si>
  <si>
    <t>Субсидии на приобретение имущества</t>
  </si>
  <si>
    <t>Компенсация  при увольнении</t>
  </si>
  <si>
    <t>Возмещение расходов по выполнению обязанностей за пределами постоянного места работы</t>
  </si>
  <si>
    <t>Премии за изобретательство и рационализаторство</t>
  </si>
  <si>
    <t>Выплаты единовременных пособий</t>
  </si>
  <si>
    <t>2.3.4.2</t>
  </si>
  <si>
    <t>2.3.4.3</t>
  </si>
  <si>
    <t>2.3.4.4</t>
  </si>
  <si>
    <t>2.3.4.5</t>
  </si>
  <si>
    <t>2.3.4.6</t>
  </si>
  <si>
    <t>2.3.4.7</t>
  </si>
  <si>
    <t>2.3.4.8</t>
  </si>
  <si>
    <t>Социальные налоги</t>
  </si>
  <si>
    <t>Отчисления в пенсионный фонд</t>
  </si>
  <si>
    <t>Отчисления в фонд социального страхования</t>
  </si>
  <si>
    <t>Отчисления в Фед. фонд обязат. мед. страхования</t>
  </si>
  <si>
    <t>Отчисления в Терр. фонд обязат. мед. страхования</t>
  </si>
  <si>
    <t>Прочие обязательные соц. выплаты в соответствии с нац. законодательствами</t>
  </si>
  <si>
    <t>2.4.5</t>
  </si>
  <si>
    <t>2.5.20</t>
  </si>
  <si>
    <t>Услуги по продвижению и рекламе продукции</t>
  </si>
  <si>
    <t>2.6.6</t>
  </si>
  <si>
    <t>Амортизация прочих активов</t>
  </si>
  <si>
    <t>2.7.10</t>
  </si>
  <si>
    <t>2.7.11</t>
  </si>
  <si>
    <t>2.7.12</t>
  </si>
  <si>
    <t>Государственные пошлины и сборы</t>
  </si>
  <si>
    <t>2.7.11.1</t>
  </si>
  <si>
    <t>2.7.11.2</t>
  </si>
  <si>
    <t>судебные и полицейские (милицейские) сборы</t>
  </si>
  <si>
    <t>2.7.11.3</t>
  </si>
  <si>
    <t>сборы на засвидетельствование, регистрации и т.д.</t>
  </si>
  <si>
    <t>сборы на патенты, товарные знаки, пром. образцы</t>
  </si>
  <si>
    <t>сборы на вывоз мусора, канализацию, содержание улиц в чистоте и т.д.</t>
  </si>
  <si>
    <t>сборы на технический надзор</t>
  </si>
  <si>
    <t>взносы для ТПП, проф. Училищ, пром. Объединений, отраслевых профсоюзов и т.п.</t>
  </si>
  <si>
    <t>иные взносы</t>
  </si>
  <si>
    <t>2.7.11.4</t>
  </si>
  <si>
    <t>2.7.11.5</t>
  </si>
  <si>
    <t>2.7.11.6</t>
  </si>
  <si>
    <t>2.7.11.7</t>
  </si>
  <si>
    <t>2.7.13</t>
  </si>
  <si>
    <t>Затраты на финансирование</t>
  </si>
  <si>
    <t>Социальные расходы и расходы на развитие персонала</t>
  </si>
  <si>
    <t>2.9.1.1</t>
  </si>
  <si>
    <t>2.9.1.2</t>
  </si>
  <si>
    <t>2.9.1.3</t>
  </si>
  <si>
    <t>2.9.1.4</t>
  </si>
  <si>
    <t>2.9.1.5</t>
  </si>
  <si>
    <t>2.9.2.1</t>
  </si>
  <si>
    <t>2.9.2.2</t>
  </si>
  <si>
    <t>2.9.2.3</t>
  </si>
  <si>
    <t>2.9.3.1</t>
  </si>
  <si>
    <t>2.9.3.2</t>
  </si>
  <si>
    <t>2.9.3.3</t>
  </si>
  <si>
    <t>2.9.3.4</t>
  </si>
  <si>
    <t>2.9.4.1</t>
  </si>
  <si>
    <t>Прочие затраты</t>
  </si>
  <si>
    <t>2.11.5</t>
  </si>
  <si>
    <t>2.11.6</t>
  </si>
  <si>
    <t>2.11.7</t>
  </si>
  <si>
    <t>2.11.8</t>
  </si>
  <si>
    <t>Списание ОС стоимостью до 10 000 рублей</t>
  </si>
  <si>
    <t>Незавершенное производство</t>
  </si>
  <si>
    <t>НЕОПЕРАЦИОННЫЕ РАСХОДЫ</t>
  </si>
  <si>
    <t>НЕОПЕРАЦИОННЫЕ ВЫПЛАТЫ</t>
  </si>
  <si>
    <t>4.1.0</t>
  </si>
  <si>
    <t>Расходы от реализации (выбытия) активов</t>
  </si>
  <si>
    <t>Выплаты от реализации (выбытия) активов</t>
  </si>
  <si>
    <t>4.2.0</t>
  </si>
  <si>
    <t>Выкуп собственных акций</t>
  </si>
  <si>
    <t>4.3.0</t>
  </si>
  <si>
    <t>Выплаты дивидендов</t>
  </si>
  <si>
    <t>4.4.0</t>
  </si>
  <si>
    <t>Выплаты краткосрочных кредитов</t>
  </si>
  <si>
    <t>4.5.0</t>
  </si>
  <si>
    <t>Выплаты долгосрочных кредитов</t>
  </si>
  <si>
    <t>4.6.0</t>
  </si>
  <si>
    <t>Выплаты займов</t>
  </si>
  <si>
    <t>4.7.0</t>
  </si>
  <si>
    <t>Аванс по лизингу</t>
  </si>
  <si>
    <t>4.8.0</t>
  </si>
  <si>
    <t>Погашение основной суммы долга по лизинговым платежам</t>
  </si>
  <si>
    <t>4.9.0</t>
  </si>
  <si>
    <t>4.12.0</t>
  </si>
  <si>
    <t>Инвестиционные выплаты</t>
  </si>
  <si>
    <t>Классификатор "Статьи баланса"</t>
  </si>
  <si>
    <t>7.0.0</t>
  </si>
  <si>
    <t>АКТИВЫ</t>
  </si>
  <si>
    <t>7.1.0</t>
  </si>
  <si>
    <t>ТЕКУЩИЕ АКТИВЫ</t>
  </si>
  <si>
    <t>7.1.1</t>
  </si>
  <si>
    <t>Денежные средства</t>
  </si>
  <si>
    <t>7.1.2</t>
  </si>
  <si>
    <t>Финансовые вложения</t>
  </si>
  <si>
    <t>7.1.3</t>
  </si>
  <si>
    <t>7.1.4</t>
  </si>
  <si>
    <t>7.1.5</t>
  </si>
  <si>
    <t>7.1.6</t>
  </si>
  <si>
    <t>Прочая дебиторская задолженность</t>
  </si>
  <si>
    <t>7.1.7</t>
  </si>
  <si>
    <t>7.1.8</t>
  </si>
  <si>
    <t>НДС к возмещению из бюджета</t>
  </si>
  <si>
    <t>7.1.9</t>
  </si>
  <si>
    <t>Товарно-материальные запасы</t>
  </si>
  <si>
    <t>Отложенные налоговые требования по налогу на прибыль</t>
  </si>
  <si>
    <t>7.2.0</t>
  </si>
  <si>
    <t>ДОЛГОСРОЧНЫЕ АКТИВЫ</t>
  </si>
  <si>
    <t>7.2.1</t>
  </si>
  <si>
    <t>7.2.2</t>
  </si>
  <si>
    <t xml:space="preserve">   Накопленный износ ОС (вычитается)</t>
  </si>
  <si>
    <t>7.2.3</t>
  </si>
  <si>
    <t>7.2.4</t>
  </si>
  <si>
    <t xml:space="preserve">   Накопленная амортизация (вычитается)</t>
  </si>
  <si>
    <t>7.2.5</t>
  </si>
  <si>
    <t>Незавершенные капитальные вложения</t>
  </si>
  <si>
    <t>8.0.0</t>
  </si>
  <si>
    <t>ОБЯЗАТЕЛЬСТВА И КАПИТАЛ</t>
  </si>
  <si>
    <t>8.1.0</t>
  </si>
  <si>
    <t>ТЕКУЩИЕ ОБЯЗАТЕЛЬСТВА</t>
  </si>
  <si>
    <t>8.1.1</t>
  </si>
  <si>
    <t>Краткосрочные кредиты банков</t>
  </si>
  <si>
    <t>8.1.2</t>
  </si>
  <si>
    <t>Краткосрочные займы</t>
  </si>
  <si>
    <t>8.1.3</t>
  </si>
  <si>
    <t>8.1.4</t>
  </si>
  <si>
    <t>Прочие кредиторы (поставщики и подрядчики)</t>
  </si>
  <si>
    <t>8.1.5</t>
  </si>
  <si>
    <t>Расчеты с персоналом</t>
  </si>
  <si>
    <t>8.1.6</t>
  </si>
  <si>
    <t>Расчеты с бюджетом</t>
  </si>
  <si>
    <t>8.1.7</t>
  </si>
  <si>
    <t>Расчеты по социальному страхованию</t>
  </si>
  <si>
    <t>8.1.8</t>
  </si>
  <si>
    <t xml:space="preserve">Авансы полученные от покупателей </t>
  </si>
  <si>
    <t>8.1.9</t>
  </si>
  <si>
    <t>НДС в отгруженной но неоплаченной продукции</t>
  </si>
  <si>
    <t>8.2.0</t>
  </si>
  <si>
    <t>ДОЛГОСРОЧНЫЕ ОБЯЗАТЕЛЬСТВА</t>
  </si>
  <si>
    <t>8.2.1</t>
  </si>
  <si>
    <t>Расчеты по лизинговым кредитам</t>
  </si>
  <si>
    <t>8.2.2</t>
  </si>
  <si>
    <t>Расчеты по долгосрочным кредитам</t>
  </si>
  <si>
    <t>8.3.0</t>
  </si>
  <si>
    <t>СОБСТВЕННЫЙ КАПИТАЛ</t>
  </si>
  <si>
    <t>8.3.1</t>
  </si>
  <si>
    <t>Уставный капитал</t>
  </si>
  <si>
    <t>8.3.2</t>
  </si>
  <si>
    <t>Добавочный капитал</t>
  </si>
  <si>
    <t>8.3.3</t>
  </si>
  <si>
    <t>Нераспределенная прибыль прошлых периодов</t>
  </si>
  <si>
    <t>8.3.4</t>
  </si>
  <si>
    <t>Нераспределенная прибыль текущего периода</t>
  </si>
  <si>
    <t>40.1</t>
  </si>
  <si>
    <t>40.2</t>
  </si>
  <si>
    <t>40.3</t>
  </si>
  <si>
    <t>40.4</t>
  </si>
  <si>
    <t>48</t>
  </si>
  <si>
    <t>49</t>
  </si>
  <si>
    <t>58</t>
  </si>
  <si>
    <t>59</t>
  </si>
  <si>
    <t>68</t>
  </si>
  <si>
    <t>69</t>
  </si>
  <si>
    <t>70</t>
  </si>
  <si>
    <t>71</t>
  </si>
  <si>
    <t>72</t>
  </si>
  <si>
    <t>73</t>
  </si>
  <si>
    <t>74</t>
  </si>
  <si>
    <t>75</t>
  </si>
  <si>
    <t>44.1</t>
  </si>
  <si>
    <t xml:space="preserve">Наименование </t>
  </si>
  <si>
    <t>Единица измерения</t>
  </si>
  <si>
    <t>кг</t>
  </si>
  <si>
    <t>45.1</t>
  </si>
  <si>
    <t>46.1</t>
  </si>
  <si>
    <t>47.1</t>
  </si>
  <si>
    <t>48.1</t>
  </si>
  <si>
    <t>49.1</t>
  </si>
  <si>
    <t>52.1</t>
  </si>
  <si>
    <t>56.1</t>
  </si>
  <si>
    <t>56.2</t>
  </si>
  <si>
    <t>40.5</t>
  </si>
  <si>
    <t>40.6</t>
  </si>
  <si>
    <t>40.7</t>
  </si>
  <si>
    <t>40.8</t>
  </si>
  <si>
    <t>42.5</t>
  </si>
  <si>
    <t>42.6</t>
  </si>
  <si>
    <t>44.3</t>
  </si>
  <si>
    <t>44.4</t>
  </si>
  <si>
    <t>45.2</t>
  </si>
  <si>
    <t>45.3</t>
  </si>
  <si>
    <t>45.4</t>
  </si>
  <si>
    <t>47.2</t>
  </si>
  <si>
    <t>47.3</t>
  </si>
  <si>
    <t>47.4</t>
  </si>
  <si>
    <t>50.1</t>
  </si>
  <si>
    <t>51.1</t>
  </si>
  <si>
    <t>51.2</t>
  </si>
  <si>
    <t>51.3</t>
  </si>
  <si>
    <t>57.1</t>
  </si>
  <si>
    <t>57.2</t>
  </si>
  <si>
    <t>57.3</t>
  </si>
  <si>
    <t>58.1</t>
  </si>
  <si>
    <t>58.2</t>
  </si>
  <si>
    <t>59.1</t>
  </si>
  <si>
    <t>63.1</t>
  </si>
  <si>
    <t>65.1</t>
  </si>
  <si>
    <t>65.2</t>
  </si>
  <si>
    <t>66.1</t>
  </si>
  <si>
    <t>66.2</t>
  </si>
  <si>
    <t>67.1</t>
  </si>
  <si>
    <t>68.1</t>
  </si>
  <si>
    <t>68.2</t>
  </si>
  <si>
    <t>69.1</t>
  </si>
  <si>
    <t>69.2</t>
  </si>
  <si>
    <t>70.1</t>
  </si>
  <si>
    <t>71.1</t>
  </si>
  <si>
    <t>71.2</t>
  </si>
  <si>
    <t>73.1</t>
  </si>
  <si>
    <t>код</t>
  </si>
  <si>
    <t>41</t>
  </si>
  <si>
    <t>41.1</t>
  </si>
  <si>
    <t>42</t>
  </si>
  <si>
    <t>42.1</t>
  </si>
  <si>
    <t>42.2</t>
  </si>
  <si>
    <t>42.3</t>
  </si>
  <si>
    <t>42.4</t>
  </si>
  <si>
    <t>43</t>
  </si>
  <si>
    <t>43.1</t>
  </si>
  <si>
    <t>43.2</t>
  </si>
  <si>
    <t>43.3</t>
  </si>
  <si>
    <t>43.4</t>
  </si>
  <si>
    <t>44.2</t>
  </si>
  <si>
    <t>53.1</t>
  </si>
  <si>
    <t>54.1</t>
  </si>
  <si>
    <t>54.2</t>
  </si>
  <si>
    <t>54.3</t>
  </si>
  <si>
    <t>56.3</t>
  </si>
  <si>
    <t>60.1</t>
  </si>
  <si>
    <t>60.2</t>
  </si>
  <si>
    <t>62.1</t>
  </si>
  <si>
    <t>64.1</t>
  </si>
  <si>
    <t>64.2</t>
  </si>
  <si>
    <t>тн</t>
  </si>
  <si>
    <t>Справочник ЦО</t>
  </si>
  <si>
    <t>Торговые центры</t>
  </si>
  <si>
    <t>Производственные центры</t>
  </si>
  <si>
    <t>100.1</t>
  </si>
  <si>
    <t>100.2</t>
  </si>
  <si>
    <t>101.1</t>
  </si>
  <si>
    <t>102.1</t>
  </si>
  <si>
    <t>Марка ППУ</t>
  </si>
  <si>
    <t>ед. изм.</t>
  </si>
  <si>
    <t>вспом.</t>
  </si>
  <si>
    <t>01.1</t>
  </si>
  <si>
    <t>01.1.1</t>
  </si>
  <si>
    <t>01.1.1.1</t>
  </si>
  <si>
    <t>01.1.1.2</t>
  </si>
  <si>
    <t>01.1.1.3</t>
  </si>
  <si>
    <t>01.1.1.4</t>
  </si>
  <si>
    <t>01.1.1.5</t>
  </si>
  <si>
    <t>01.1.2</t>
  </si>
  <si>
    <t>01.1.3</t>
  </si>
  <si>
    <t>4.13.0</t>
  </si>
  <si>
    <t>Курсовые разницы</t>
  </si>
  <si>
    <t>Прочие доходы</t>
  </si>
  <si>
    <t>01.2</t>
  </si>
  <si>
    <t>02.1</t>
  </si>
  <si>
    <t>212</t>
  </si>
  <si>
    <t>03.1</t>
  </si>
  <si>
    <t>03.2</t>
  </si>
  <si>
    <t>02.2</t>
  </si>
  <si>
    <t xml:space="preserve">Ответственное подразделение:     </t>
  </si>
  <si>
    <t xml:space="preserve">Срок предоставления:     </t>
  </si>
  <si>
    <t xml:space="preserve">Периодичность предоставления:     </t>
  </si>
  <si>
    <t>Итого 2005</t>
  </si>
  <si>
    <t xml:space="preserve">Расход в производство  </t>
  </si>
  <si>
    <t>Закупка</t>
  </si>
  <si>
    <t>3.11.0</t>
  </si>
  <si>
    <t>Оборачиваемость ДЗ в днях</t>
  </si>
  <si>
    <t>Оборачиваемость ТМЗ в днях</t>
  </si>
  <si>
    <t>Оборачиваемость КЗ в днях</t>
  </si>
  <si>
    <t>20</t>
  </si>
  <si>
    <t>21</t>
  </si>
  <si>
    <t>22</t>
  </si>
  <si>
    <t>23</t>
  </si>
  <si>
    <t>Итого</t>
  </si>
  <si>
    <t>Вспом.</t>
  </si>
  <si>
    <t>Показатель</t>
  </si>
  <si>
    <t>В ТОМ ЧИСЛЕ:</t>
  </si>
  <si>
    <t>Материалы и реактивы для лаборатории</t>
  </si>
  <si>
    <t>Канцелярские товары, бланки</t>
  </si>
  <si>
    <t>Материалы на содержание и ремонт транспортных средств</t>
  </si>
  <si>
    <t>Материалы на содержание и ремонт зданий и сооружений</t>
  </si>
  <si>
    <t>Материалы на содержание и ремонт производственного оборудования</t>
  </si>
  <si>
    <t>2.1.13</t>
  </si>
  <si>
    <t>2.1.15</t>
  </si>
  <si>
    <t>2.1.16</t>
  </si>
  <si>
    <t>Материалы для службы безопасности</t>
  </si>
  <si>
    <t>Прочие выплаты персоналу</t>
  </si>
  <si>
    <t xml:space="preserve">Аренда </t>
  </si>
  <si>
    <t>аренда земли</t>
  </si>
  <si>
    <t>аренда зданий и сооружений</t>
  </si>
  <si>
    <t>аренда транспорта</t>
  </si>
  <si>
    <t>прочая аренда</t>
  </si>
  <si>
    <t>Услуги по ремонту транспортных средств</t>
  </si>
  <si>
    <t>Услуги по ремонту зданий и сооружений</t>
  </si>
  <si>
    <t>Услуги по ремонту и обслуживанию компьютерной и офисной техники</t>
  </si>
  <si>
    <t>Услуги по ремонту и обслуживанию производственного оборудования</t>
  </si>
  <si>
    <t>Банковские услуги</t>
  </si>
  <si>
    <t>Страхование</t>
  </si>
  <si>
    <t>Услуги органов сертификации и стандартизации</t>
  </si>
  <si>
    <t>Транспортные услуги</t>
  </si>
  <si>
    <t>Услуги по таможенному оформлению грузов</t>
  </si>
  <si>
    <t>Полуфабрикаты собственного производства</t>
  </si>
  <si>
    <t>Покупные полуфабрикаты</t>
  </si>
  <si>
    <t>Электроэнергия</t>
  </si>
  <si>
    <t>2.1.9.1</t>
  </si>
  <si>
    <t>ГСМ для легкового транспорта</t>
  </si>
  <si>
    <t>ГСМ для грузового транспорта</t>
  </si>
  <si>
    <t>2.1.9.2</t>
  </si>
  <si>
    <t>Премиальная часть</t>
  </si>
  <si>
    <t>2.5.19</t>
  </si>
  <si>
    <t>транспортные услуги внутри страны</t>
  </si>
  <si>
    <t>транспортные услуги при экспортных перевозках</t>
  </si>
  <si>
    <t xml:space="preserve">транспортные услуги при  импортных перевозках </t>
  </si>
  <si>
    <t>услуги по оформлению импорта</t>
  </si>
  <si>
    <t>услуги по оформлению экспорта</t>
  </si>
  <si>
    <t>Амортизация зданий и сооружений</t>
  </si>
  <si>
    <t>Амортизация производственного оборудования</t>
  </si>
  <si>
    <t>Амортизация транспортных средств</t>
  </si>
  <si>
    <t>Амортизация компьютерной и офисной техники</t>
  </si>
  <si>
    <t>Амортизация нематериальных активов</t>
  </si>
  <si>
    <t>2.6.4</t>
  </si>
  <si>
    <t>Агентские вознаграждения</t>
  </si>
  <si>
    <t>Начисленные расходы и резервы</t>
  </si>
  <si>
    <t>Отклонения, списания, поправки</t>
  </si>
  <si>
    <t>Брак</t>
  </si>
  <si>
    <t>2.4.4</t>
  </si>
  <si>
    <t>2.7.3</t>
  </si>
  <si>
    <t>2.10.3</t>
  </si>
  <si>
    <t>2.10.4</t>
  </si>
  <si>
    <t>Код статьи</t>
  </si>
  <si>
    <t>Наименования статей</t>
  </si>
  <si>
    <t>В том числе по месяцам</t>
  </si>
  <si>
    <t>Итого на 
2004 год</t>
  </si>
  <si>
    <t>Расчет остаточной стоимости и амортизационных отчислений  постоянных активов</t>
  </si>
  <si>
    <t>Остаток на начало периода</t>
  </si>
  <si>
    <t>Введено новых</t>
  </si>
  <si>
    <t>Выбыло</t>
  </si>
  <si>
    <t>Остаток на конец периода</t>
  </si>
  <si>
    <t>Первоначальная стоимость ОС</t>
  </si>
  <si>
    <t>Накопленнный износ ОС</t>
  </si>
  <si>
    <t>Начислено за период</t>
  </si>
  <si>
    <t xml:space="preserve">Износ выбывших </t>
  </si>
  <si>
    <t>Остаточная стоимость ОС</t>
  </si>
  <si>
    <t>Первоначальная стоимость НМА</t>
  </si>
  <si>
    <t>Накопленнный износ НМА</t>
  </si>
  <si>
    <t>Остаточная стоимость НМА</t>
  </si>
  <si>
    <t xml:space="preserve">Расчет амортизационных отчислений </t>
  </si>
  <si>
    <t>Статья затрат</t>
  </si>
  <si>
    <t>Итого на год</t>
  </si>
  <si>
    <t>Маржинальная прибыль в % от доходов</t>
  </si>
  <si>
    <t>Маржинальная прибыль в % от доходов за год</t>
  </si>
  <si>
    <t>Операционная прибыль до выплаты процентов и налогов в % от доходов</t>
  </si>
  <si>
    <t xml:space="preserve">Бюджет неоперационных доходов и расходов </t>
  </si>
  <si>
    <t>БФД</t>
  </si>
  <si>
    <t>Неоп. ДиР</t>
  </si>
  <si>
    <t>Остаток денежных средств на начало периода</t>
  </si>
  <si>
    <t>Остаток денежных средств на конец периода</t>
  </si>
  <si>
    <t>Изменение собственного капитала</t>
  </si>
  <si>
    <t>Остаток на начало</t>
  </si>
  <si>
    <t>Увеличение собственного капитала</t>
  </si>
  <si>
    <t>Уменьшение собственного капитала</t>
  </si>
  <si>
    <t>Остаток на конец</t>
  </si>
  <si>
    <t>Поступления от продажи химсырья</t>
  </si>
  <si>
    <t>Привлечение кредитов и займов</t>
  </si>
  <si>
    <t>2.1</t>
  </si>
  <si>
    <t>Долгосрочные кредиты банков</t>
  </si>
  <si>
    <t>2.2</t>
  </si>
  <si>
    <t>в том числе :</t>
  </si>
  <si>
    <t>Ставка по кредиту:</t>
  </si>
  <si>
    <t>1.7.0</t>
  </si>
  <si>
    <t>1.8.0</t>
  </si>
  <si>
    <t>Доходы от продажи зап. частей и оборудования</t>
  </si>
  <si>
    <t>Поступления от продажи зап. частей и оборудования</t>
  </si>
  <si>
    <t>Авансовые поступления за зап. части и оборудование</t>
  </si>
  <si>
    <t>1.9.0</t>
  </si>
  <si>
    <t>1.10.0</t>
  </si>
  <si>
    <t>2.3</t>
  </si>
  <si>
    <t>Займы от нефинансовых организаций</t>
  </si>
  <si>
    <t>в том числе:</t>
  </si>
  <si>
    <t>Ставка по займу:</t>
  </si>
  <si>
    <t>Займ 2</t>
  </si>
  <si>
    <t xml:space="preserve">Бюджет финансовой деятельности </t>
  </si>
  <si>
    <t>Операционная прибыль до выплаты налогов</t>
  </si>
  <si>
    <t>ЧИСТАЯ ПРИБЫЛЬ (Net profit)</t>
  </si>
  <si>
    <t>Направления инвестиций / 
статьи капитальных затрат</t>
  </si>
  <si>
    <t>Проекты, направленные на расширение бизнеса</t>
  </si>
  <si>
    <t>Проектно-изыскательские работы</t>
  </si>
  <si>
    <t>Стоимость оборудования</t>
  </si>
  <si>
    <t>инженерное оборудование</t>
  </si>
  <si>
    <t>технологическое оборудование</t>
  </si>
  <si>
    <t>машины и механизмы</t>
  </si>
  <si>
    <t>прочее оборудование</t>
  </si>
  <si>
    <t>Строительно-монтажные работы</t>
  </si>
  <si>
    <t>Прочие внеоборотные активы</t>
  </si>
  <si>
    <t>автомобильный транспорт</t>
  </si>
  <si>
    <t>компьютерная техника и АСУ</t>
  </si>
  <si>
    <t>прочие основные средства</t>
  </si>
  <si>
    <t>Проекты, направленные на создание инфраструктуры</t>
  </si>
  <si>
    <t>Проекты с объемом финансирования менее   млн. руб. (или $    тыс. долларов США)</t>
  </si>
  <si>
    <t>ВСЕГО инвестиции</t>
  </si>
  <si>
    <t>Распределение по статьям активов</t>
  </si>
  <si>
    <t>2.7.14</t>
  </si>
  <si>
    <t>Экологические сборы</t>
  </si>
  <si>
    <t>Прочие поступления</t>
  </si>
  <si>
    <t>Оплата труда</t>
  </si>
  <si>
    <t>Поступления от других покупателей</t>
  </si>
  <si>
    <t xml:space="preserve">Прочие поступления </t>
  </si>
  <si>
    <t>Итого за 
 год</t>
  </si>
  <si>
    <t>Прочие выплаты</t>
  </si>
  <si>
    <t>Объем отгрузок в натуральных показателях, ед./мес.(кв.м.)</t>
  </si>
  <si>
    <t>Сырьевая себестоимость реализованного ППУ вторичного вспенивания (в стоимостном выражении)</t>
  </si>
  <si>
    <t>Сырьевая себестоимость реализованных материалов на основе ППУ (в стоимостном выражении)</t>
  </si>
  <si>
    <t>Дебиторская задолженность структур ГК "Ф"</t>
  </si>
  <si>
    <t>Кредиторская задолженность перед ГК Ф</t>
  </si>
  <si>
    <t>в т.ч  от структур ГК "Ф"</t>
  </si>
  <si>
    <t>(структуры ГК "Ф")</t>
  </si>
  <si>
    <t>Поступления от ГК "Ф"</t>
  </si>
  <si>
    <t>Выплаты ГК "Ф"</t>
  </si>
  <si>
    <t>Реализация Прод.</t>
  </si>
  <si>
    <t xml:space="preserve">Реализация Прод. в натуральном и стоимостном выражении в разрезе марок и видов ГП </t>
  </si>
  <si>
    <t>Производство Прод. по маркам</t>
  </si>
  <si>
    <t>Остатки Прод.</t>
  </si>
  <si>
    <t>Остатки Прод. по маркам и видам в натуральном выражении на отчетные даты</t>
  </si>
  <si>
    <t>Справочник марок Прод.</t>
  </si>
  <si>
    <t>Наименование (Марка Прод.)</t>
  </si>
  <si>
    <t>Поступления от продажи Прод. (отсрочка 30 дней)</t>
  </si>
  <si>
    <t>Доходы от продажи материалов и продуктов на основе Прод.</t>
  </si>
  <si>
    <t>Поступления от продажи Прод. (отсрочка более 30 дней)</t>
  </si>
  <si>
    <t>Авансовые поступления за Прод.</t>
  </si>
  <si>
    <t>Марка Прод.</t>
  </si>
  <si>
    <t>Сырьевая себестоимость реализованного Прод. (в стоимостном выражении)</t>
  </si>
  <si>
    <t>Себестоимость реализованной Прод. по прямым материальным затратам</t>
  </si>
  <si>
    <t>Продукция 1</t>
  </si>
  <si>
    <t>Продукция 2</t>
  </si>
  <si>
    <t>Продукция 3</t>
  </si>
  <si>
    <t>а</t>
  </si>
  <si>
    <t>б</t>
  </si>
  <si>
    <t>в</t>
  </si>
  <si>
    <t>г</t>
  </si>
  <si>
    <t>аа</t>
  </si>
  <si>
    <t>П11</t>
  </si>
  <si>
    <t>П111</t>
  </si>
  <si>
    <t>П112</t>
  </si>
  <si>
    <t>П1121</t>
  </si>
  <si>
    <t>П1122</t>
  </si>
  <si>
    <t>П1123</t>
  </si>
  <si>
    <t>П1124</t>
  </si>
  <si>
    <t>П1125</t>
  </si>
  <si>
    <t>П1126</t>
  </si>
  <si>
    <t>П1127</t>
  </si>
  <si>
    <t>П1128</t>
  </si>
  <si>
    <t>П1129</t>
  </si>
  <si>
    <t>П1130</t>
  </si>
  <si>
    <t>П1131</t>
  </si>
  <si>
    <t>П1132</t>
  </si>
  <si>
    <t>П1133</t>
  </si>
  <si>
    <t>П1134</t>
  </si>
  <si>
    <t>П1135</t>
  </si>
  <si>
    <t>П1136</t>
  </si>
  <si>
    <t>П1137</t>
  </si>
  <si>
    <t>П1138</t>
  </si>
  <si>
    <t>П1139</t>
  </si>
  <si>
    <t>П1140</t>
  </si>
  <si>
    <t>П1141</t>
  </si>
  <si>
    <t>П1142</t>
  </si>
  <si>
    <t>П1143</t>
  </si>
  <si>
    <t>П1144</t>
  </si>
  <si>
    <t>П1145</t>
  </si>
  <si>
    <t>П1146</t>
  </si>
  <si>
    <t>П1147</t>
  </si>
  <si>
    <t>П1148</t>
  </si>
  <si>
    <t>П1149</t>
  </si>
  <si>
    <t>П1150</t>
  </si>
  <si>
    <t>П1151</t>
  </si>
  <si>
    <t>П1152</t>
  </si>
  <si>
    <t>П1153</t>
  </si>
  <si>
    <t>П1154</t>
  </si>
  <si>
    <t>П1155</t>
  </si>
  <si>
    <t>П1156</t>
  </si>
  <si>
    <t>П1157</t>
  </si>
  <si>
    <t>П1158</t>
  </si>
  <si>
    <t>П1159</t>
  </si>
  <si>
    <t>П1160</t>
  </si>
  <si>
    <t>П1161</t>
  </si>
  <si>
    <t>П1162</t>
  </si>
  <si>
    <t>П1163</t>
  </si>
  <si>
    <t>П1164</t>
  </si>
  <si>
    <t>П1165</t>
  </si>
  <si>
    <t>П1166</t>
  </si>
  <si>
    <t>П1167</t>
  </si>
  <si>
    <t>П1168</t>
  </si>
  <si>
    <t>П1169</t>
  </si>
  <si>
    <t>П1170</t>
  </si>
  <si>
    <t>П1171</t>
  </si>
  <si>
    <t>П1172</t>
  </si>
  <si>
    <t>П1173</t>
  </si>
  <si>
    <t>П1174</t>
  </si>
  <si>
    <t>П1175</t>
  </si>
  <si>
    <t>П1176</t>
  </si>
  <si>
    <t>П1177</t>
  </si>
  <si>
    <t>П1178</t>
  </si>
  <si>
    <t>П1179</t>
  </si>
  <si>
    <t>П1180</t>
  </si>
  <si>
    <t>П1181</t>
  </si>
  <si>
    <t>П1182</t>
  </si>
  <si>
    <t>П1183</t>
  </si>
  <si>
    <t>П1184</t>
  </si>
  <si>
    <t>П1185</t>
  </si>
  <si>
    <t>П1186</t>
  </si>
  <si>
    <t>П1187</t>
  </si>
  <si>
    <t>П1188</t>
  </si>
  <si>
    <t>П1189</t>
  </si>
  <si>
    <t>П1190</t>
  </si>
  <si>
    <t>П1191</t>
  </si>
  <si>
    <t>П1192</t>
  </si>
  <si>
    <t>П1193</t>
  </si>
  <si>
    <t>П1194</t>
  </si>
  <si>
    <t>П1195</t>
  </si>
  <si>
    <t>П1196</t>
  </si>
  <si>
    <t>П1197</t>
  </si>
  <si>
    <t>П1198</t>
  </si>
  <si>
    <t>П1199</t>
  </si>
  <si>
    <t>П1200</t>
  </si>
  <si>
    <t>П1201</t>
  </si>
  <si>
    <t>П1202</t>
  </si>
  <si>
    <t>П1203</t>
  </si>
  <si>
    <t>П1204</t>
  </si>
  <si>
    <t>П1205</t>
  </si>
  <si>
    <t>П1206</t>
  </si>
  <si>
    <t>П1207</t>
  </si>
  <si>
    <t>П1208</t>
  </si>
  <si>
    <t>П1210</t>
  </si>
  <si>
    <t>П1211</t>
  </si>
  <si>
    <t>П1212</t>
  </si>
  <si>
    <t>П1213</t>
  </si>
  <si>
    <t>П1214</t>
  </si>
  <si>
    <t>П1215</t>
  </si>
  <si>
    <t>П1216</t>
  </si>
  <si>
    <t>П1217</t>
  </si>
  <si>
    <t>П1218</t>
  </si>
  <si>
    <t>П1219</t>
  </si>
  <si>
    <t>П1221</t>
  </si>
  <si>
    <t>П1222</t>
  </si>
  <si>
    <t>П1223</t>
  </si>
  <si>
    <t>П1224</t>
  </si>
  <si>
    <t>П1225</t>
  </si>
  <si>
    <t>П1226</t>
  </si>
  <si>
    <t>П1227</t>
  </si>
  <si>
    <t>П1228</t>
  </si>
  <si>
    <t>П1</t>
  </si>
  <si>
    <t>П2</t>
  </si>
  <si>
    <t>РЦ</t>
  </si>
  <si>
    <t>РЦ1</t>
  </si>
  <si>
    <t>ТЦ1</t>
  </si>
  <si>
    <t>Доходы от продажи Прод. 2</t>
  </si>
  <si>
    <t>Доходы от продажи сырья</t>
  </si>
  <si>
    <t>Доходы от продажи Прод.</t>
  </si>
  <si>
    <t xml:space="preserve">Поступления от продажи Прод. </t>
  </si>
  <si>
    <t>П33</t>
  </si>
  <si>
    <t>П34</t>
  </si>
  <si>
    <t>П334</t>
  </si>
  <si>
    <t>П331</t>
  </si>
  <si>
    <t>П332</t>
  </si>
  <si>
    <t>П333</t>
  </si>
  <si>
    <t>П335</t>
  </si>
  <si>
    <t>П336</t>
  </si>
  <si>
    <t>П337</t>
  </si>
  <si>
    <t>П338</t>
  </si>
  <si>
    <t>П341</t>
  </si>
  <si>
    <t>П342</t>
  </si>
  <si>
    <t>П343</t>
  </si>
  <si>
    <t>П344</t>
  </si>
  <si>
    <t>П345</t>
  </si>
  <si>
    <t>Реализация Прод. в натуральном и стоимостном выражении ( 2015 год)</t>
  </si>
  <si>
    <t>Реализация Прод. продукции ( 2015 год)</t>
  </si>
  <si>
    <t xml:space="preserve"> </t>
  </si>
  <si>
    <t>Производство по маркам (тонн)</t>
  </si>
  <si>
    <t>Марка</t>
  </si>
  <si>
    <t>Остатки ГП в натуральном выражении (кг)</t>
  </si>
  <si>
    <t xml:space="preserve">Марка/вид </t>
  </si>
  <si>
    <t>бб</t>
  </si>
  <si>
    <t>вв</t>
  </si>
  <si>
    <t>гг</t>
  </si>
  <si>
    <t>на 2015 год</t>
  </si>
  <si>
    <t>ГК "Ф"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</si>
</sst>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_р_._-;\-* #,##0.00_р_._-;_-* &quot;-&quot;??_р_._-;_-@_-"/>
    <numFmt numFmtId="165" formatCode="#,##0.0_);\(#,##0.0\)"/>
    <numFmt numFmtId="166" formatCode="0.00000"/>
    <numFmt numFmtId="167" formatCode="0.0%"/>
    <numFmt numFmtId="168" formatCode="#,##0_ ;[Red]\-#,##0\ "/>
    <numFmt numFmtId="169" formatCode="_-* #,##0\ _р_._-;\-* #,##0\ _р_._-;_-* &quot;-&quot;??\ _р_._-;_-@_-"/>
    <numFmt numFmtId="170" formatCode="#,##0.0_ ;[Red]\-#,##0.0\ "/>
    <numFmt numFmtId="171" formatCode="_-* #,##0_р_._-;\-* #,##0_р_._-;_-* &quot;-&quot;??_р_._-;_-@_-"/>
    <numFmt numFmtId="172" formatCode="General_);[Red]\-General_)"/>
    <numFmt numFmtId="173" formatCode="#,##0_);\(#,##0\)"/>
    <numFmt numFmtId="174" formatCode="_(* #,##0.00_);_(* \(#,##0.00\);_(* &quot;-&quot;??_);_(@_)"/>
    <numFmt numFmtId="175" formatCode="#,##0.0"/>
    <numFmt numFmtId="176" formatCode="#,##0;\(#,##0\)"/>
    <numFmt numFmtId="177" formatCode="mmm\ yy"/>
    <numFmt numFmtId="178" formatCode="#,##0.00_ ;[Red]\-#,##0.00\ "/>
  </numFmts>
  <fonts count="7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indexed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color indexed="12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 Cyr"/>
      <family val="1"/>
      <charset val="204"/>
    </font>
    <font>
      <b/>
      <u/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name val="Times New Roman CYR"/>
      <family val="1"/>
      <charset val="204"/>
    </font>
    <font>
      <sz val="8"/>
      <name val="Arial"/>
      <family val="2"/>
      <charset val="204"/>
    </font>
    <font>
      <b/>
      <sz val="10"/>
      <color indexed="10"/>
      <name val="Times New Roman Cyr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Times New Roman Cyr"/>
      <family val="1"/>
      <charset val="204"/>
    </font>
    <font>
      <b/>
      <sz val="10"/>
      <name val="Arial"/>
      <family val="2"/>
      <charset val="204"/>
    </font>
    <font>
      <b/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charset val="204"/>
    </font>
    <font>
      <b/>
      <sz val="10"/>
      <color indexed="12"/>
      <name val="Times New Roman Cyr"/>
      <family val="1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indexed="21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8"/>
      <name val="Times New Roman"/>
      <family val="1"/>
    </font>
    <font>
      <b/>
      <sz val="10"/>
      <name val="Arial Cyr"/>
      <charset val="204"/>
    </font>
    <font>
      <b/>
      <sz val="10"/>
      <name val="Times New Roman Cyr"/>
      <charset val="204"/>
    </font>
    <font>
      <b/>
      <sz val="10"/>
      <color indexed="10"/>
      <name val="Times New Roman"/>
      <family val="1"/>
      <charset val="204"/>
    </font>
    <font>
      <b/>
      <sz val="11"/>
      <name val="Times New Roman Cyr"/>
      <charset val="204"/>
    </font>
    <font>
      <sz val="8"/>
      <name val="Times New Roman Cyr"/>
      <charset val="204"/>
    </font>
    <font>
      <b/>
      <i/>
      <sz val="10"/>
      <name val="Times New Roman"/>
      <family val="1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u/>
      <sz val="10"/>
      <name val="Times New Roman"/>
      <family val="1"/>
    </font>
    <font>
      <i/>
      <sz val="9"/>
      <name val="Times New Roman"/>
      <family val="1"/>
    </font>
    <font>
      <b/>
      <sz val="9"/>
      <name val="Arial Cyr"/>
      <charset val="204"/>
    </font>
    <font>
      <i/>
      <sz val="8"/>
      <name val="Times New Roman"/>
      <family val="1"/>
    </font>
    <font>
      <sz val="10"/>
      <color indexed="10"/>
      <name val="Times New Roman"/>
      <family val="1"/>
      <charset val="204"/>
    </font>
    <font>
      <i/>
      <sz val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i/>
      <sz val="9"/>
      <name val="Arial Cyr"/>
      <charset val="204"/>
    </font>
    <font>
      <sz val="10"/>
      <color indexed="12"/>
      <name val="Times New Roman Cyr"/>
      <charset val="204"/>
    </font>
    <font>
      <sz val="9"/>
      <name val="Arial"/>
      <family val="2"/>
      <charset val="204"/>
    </font>
    <font>
      <b/>
      <sz val="14"/>
      <name val="Times New Roman Cyr"/>
      <family val="1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4"/>
      <color indexed="10"/>
      <name val="Times New Roman"/>
      <family val="1"/>
    </font>
    <font>
      <b/>
      <sz val="14"/>
      <color indexed="10"/>
      <name val="Arial Cyr"/>
      <family val="2"/>
      <charset val="204"/>
    </font>
    <font>
      <sz val="14"/>
      <color indexed="10"/>
      <name val="Arial Cyr"/>
      <family val="2"/>
      <charset val="204"/>
    </font>
    <font>
      <b/>
      <i/>
      <sz val="14"/>
      <color indexed="10"/>
      <name val="Times New Roman"/>
      <family val="1"/>
    </font>
    <font>
      <b/>
      <i/>
      <sz val="10"/>
      <color indexed="10"/>
      <name val="Times New Roman"/>
      <family val="1"/>
    </font>
    <font>
      <sz val="10"/>
      <color indexed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6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1" fillId="0" borderId="0"/>
    <xf numFmtId="37" fontId="51" fillId="0" borderId="0"/>
    <xf numFmtId="165" fontId="12" fillId="0" borderId="0"/>
    <xf numFmtId="0" fontId="1" fillId="0" borderId="0"/>
    <xf numFmtId="165" fontId="12" fillId="0" borderId="0"/>
    <xf numFmtId="0" fontId="49" fillId="0" borderId="0">
      <alignment horizontal="left" vertical="center"/>
    </xf>
    <xf numFmtId="0" fontId="1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0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1" applyFont="1" applyBorder="1" applyAlignment="1" applyProtection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9" fillId="0" borderId="1" xfId="1" applyBorder="1" applyAlignment="1" applyProtection="1">
      <alignment vertical="center"/>
    </xf>
    <xf numFmtId="0" fontId="9" fillId="0" borderId="1" xfId="1" applyBorder="1" applyAlignment="1" applyProtection="1"/>
    <xf numFmtId="0" fontId="11" fillId="3" borderId="0" xfId="1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12" fillId="0" borderId="0" xfId="9" applyAlignment="1">
      <alignment horizontal="center" vertical="center"/>
    </xf>
    <xf numFmtId="0" fontId="13" fillId="0" borderId="0" xfId="9" applyFont="1" applyBorder="1" applyAlignment="1">
      <alignment horizontal="left" vertical="center"/>
    </xf>
    <xf numFmtId="0" fontId="12" fillId="0" borderId="0" xfId="9" applyFill="1" applyAlignment="1">
      <alignment vertical="center"/>
    </xf>
    <xf numFmtId="0" fontId="12" fillId="0" borderId="0" xfId="9" applyBorder="1" applyAlignment="1">
      <alignment vertical="center"/>
    </xf>
    <xf numFmtId="0" fontId="12" fillId="0" borderId="0" xfId="9" applyAlignment="1">
      <alignment vertical="center"/>
    </xf>
    <xf numFmtId="0" fontId="14" fillId="0" borderId="0" xfId="9" applyFont="1" applyBorder="1" applyAlignment="1">
      <alignment horizontal="center" vertical="center" wrapText="1"/>
    </xf>
    <xf numFmtId="0" fontId="14" fillId="0" borderId="0" xfId="9" applyFont="1" applyFill="1" applyBorder="1" applyAlignment="1">
      <alignment horizontal="center" vertical="center" wrapText="1"/>
    </xf>
    <xf numFmtId="0" fontId="15" fillId="0" borderId="0" xfId="9" quotePrefix="1" applyFont="1" applyAlignment="1">
      <alignment horizontal="center" vertical="center"/>
    </xf>
    <xf numFmtId="0" fontId="15" fillId="0" borderId="0" xfId="9" applyFont="1" applyBorder="1" applyAlignment="1">
      <alignment horizontal="center" vertical="center"/>
    </xf>
    <xf numFmtId="0" fontId="16" fillId="0" borderId="0" xfId="9" applyFont="1" applyAlignment="1">
      <alignment horizontal="right" vertical="center"/>
    </xf>
    <xf numFmtId="2" fontId="15" fillId="0" borderId="0" xfId="9" applyNumberFormat="1" applyFont="1" applyFill="1" applyAlignment="1">
      <alignment vertical="center"/>
    </xf>
    <xf numFmtId="0" fontId="17" fillId="0" borderId="0" xfId="9" applyFont="1" applyAlignment="1">
      <alignment vertical="center"/>
    </xf>
    <xf numFmtId="0" fontId="16" fillId="0" borderId="2" xfId="9" applyFont="1" applyBorder="1" applyAlignment="1">
      <alignment horizontal="center" vertical="center"/>
    </xf>
    <xf numFmtId="0" fontId="16" fillId="0" borderId="2" xfId="9" applyFont="1" applyFill="1" applyBorder="1" applyAlignment="1">
      <alignment horizontal="center" vertical="center"/>
    </xf>
    <xf numFmtId="0" fontId="18" fillId="0" borderId="2" xfId="9" applyFont="1" applyBorder="1" applyAlignment="1">
      <alignment vertical="center"/>
    </xf>
    <xf numFmtId="0" fontId="16" fillId="0" borderId="2" xfId="9" applyFont="1" applyBorder="1" applyAlignment="1">
      <alignment vertical="center"/>
    </xf>
    <xf numFmtId="0" fontId="12" fillId="0" borderId="2" xfId="9" applyBorder="1" applyAlignment="1">
      <alignment vertical="center"/>
    </xf>
    <xf numFmtId="0" fontId="16" fillId="0" borderId="0" xfId="9" applyFont="1" applyBorder="1" applyAlignment="1">
      <alignment horizontal="center" vertical="center"/>
    </xf>
    <xf numFmtId="0" fontId="16" fillId="0" borderId="0" xfId="9" applyFont="1" applyFill="1" applyBorder="1" applyAlignment="1">
      <alignment horizontal="center" vertical="center"/>
    </xf>
    <xf numFmtId="0" fontId="18" fillId="0" borderId="0" xfId="9" applyFont="1" applyBorder="1" applyAlignment="1">
      <alignment vertical="center"/>
    </xf>
    <xf numFmtId="0" fontId="16" fillId="0" borderId="0" xfId="9" applyFont="1" applyBorder="1" applyAlignment="1">
      <alignment vertical="center"/>
    </xf>
    <xf numFmtId="0" fontId="15" fillId="0" borderId="0" xfId="9" applyFont="1" applyFill="1" applyBorder="1" applyAlignment="1">
      <alignment vertical="center"/>
    </xf>
    <xf numFmtId="10" fontId="16" fillId="0" borderId="0" xfId="9" applyNumberFormat="1" applyFont="1" applyBorder="1" applyAlignment="1">
      <alignment vertical="center"/>
    </xf>
    <xf numFmtId="0" fontId="15" fillId="0" borderId="0" xfId="9" quotePrefix="1" applyFont="1" applyFill="1" applyAlignment="1">
      <alignment horizontal="center" vertical="center"/>
    </xf>
    <xf numFmtId="0" fontId="15" fillId="0" borderId="0" xfId="9" applyFont="1" applyFill="1" applyAlignment="1">
      <alignment horizontal="left" vertical="center"/>
    </xf>
    <xf numFmtId="0" fontId="16" fillId="0" borderId="0" xfId="9" applyFont="1" applyFill="1" applyBorder="1" applyAlignment="1">
      <alignment vertical="center"/>
    </xf>
    <xf numFmtId="0" fontId="15" fillId="0" borderId="0" xfId="9" applyFont="1" applyFill="1" applyBorder="1" applyAlignment="1">
      <alignment horizontal="right" vertical="center"/>
    </xf>
    <xf numFmtId="0" fontId="15" fillId="0" borderId="0" xfId="9" applyFont="1" applyBorder="1" applyAlignment="1">
      <alignment horizontal="right" vertical="center"/>
    </xf>
    <xf numFmtId="0" fontId="15" fillId="0" borderId="0" xfId="9" applyFont="1" applyFill="1" applyBorder="1" applyAlignment="1">
      <alignment horizontal="left" vertical="center"/>
    </xf>
    <xf numFmtId="0" fontId="16" fillId="0" borderId="2" xfId="9" applyFont="1" applyFill="1" applyBorder="1" applyAlignment="1">
      <alignment vertical="center"/>
    </xf>
    <xf numFmtId="0" fontId="16" fillId="0" borderId="0" xfId="9" applyFont="1" applyAlignment="1">
      <alignment vertical="center"/>
    </xf>
    <xf numFmtId="0" fontId="15" fillId="0" borderId="0" xfId="9" applyFont="1" applyFill="1" applyAlignment="1">
      <alignment horizontal="center" vertical="center"/>
    </xf>
    <xf numFmtId="1" fontId="1" fillId="0" borderId="0" xfId="2" applyNumberFormat="1" applyFont="1" applyFill="1" applyAlignment="1">
      <alignment vertical="center"/>
    </xf>
    <xf numFmtId="0" fontId="1" fillId="0" borderId="0" xfId="2" applyFill="1" applyAlignment="1">
      <alignment vertical="center"/>
    </xf>
    <xf numFmtId="0" fontId="15" fillId="0" borderId="0" xfId="9" applyFont="1" applyAlignment="1">
      <alignment horizontal="center" vertical="center"/>
    </xf>
    <xf numFmtId="0" fontId="19" fillId="0" borderId="0" xfId="9" applyFont="1" applyAlignment="1">
      <alignment vertical="center"/>
    </xf>
    <xf numFmtId="0" fontId="15" fillId="0" borderId="0" xfId="9" applyFont="1" applyAlignment="1">
      <alignment vertical="center"/>
    </xf>
    <xf numFmtId="0" fontId="12" fillId="0" borderId="0" xfId="9" applyFont="1" applyFill="1" applyAlignment="1">
      <alignment vertical="center"/>
    </xf>
    <xf numFmtId="0" fontId="12" fillId="0" borderId="0" xfId="9" applyFont="1" applyAlignment="1">
      <alignment vertical="center"/>
    </xf>
    <xf numFmtId="0" fontId="20" fillId="0" borderId="0" xfId="9" applyFont="1" applyAlignment="1">
      <alignment vertical="center"/>
    </xf>
    <xf numFmtId="0" fontId="21" fillId="0" borderId="3" xfId="9" applyFont="1" applyFill="1" applyBorder="1" applyAlignment="1">
      <alignment vertical="center"/>
    </xf>
    <xf numFmtId="0" fontId="22" fillId="0" borderId="0" xfId="9" applyFont="1" applyAlignment="1">
      <alignment vertical="center"/>
    </xf>
    <xf numFmtId="0" fontId="23" fillId="0" borderId="4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3" xfId="9" applyFont="1" applyFill="1" applyBorder="1" applyAlignment="1">
      <alignment vertical="center"/>
    </xf>
    <xf numFmtId="10" fontId="23" fillId="0" borderId="5" xfId="9" applyNumberFormat="1" applyFont="1" applyBorder="1" applyAlignment="1">
      <alignment vertical="center"/>
    </xf>
    <xf numFmtId="0" fontId="23" fillId="0" borderId="6" xfId="11" applyFont="1" applyFill="1" applyBorder="1" applyAlignment="1">
      <alignment vertical="center"/>
    </xf>
    <xf numFmtId="0" fontId="23" fillId="0" borderId="7" xfId="11" applyFont="1" applyFill="1" applyBorder="1" applyAlignment="1">
      <alignment vertical="center"/>
    </xf>
    <xf numFmtId="0" fontId="16" fillId="0" borderId="6" xfId="11" applyFont="1" applyBorder="1" applyAlignment="1">
      <alignment vertical="center"/>
    </xf>
    <xf numFmtId="0" fontId="16" fillId="0" borderId="7" xfId="11" applyFont="1" applyBorder="1" applyAlignment="1">
      <alignment vertical="center"/>
    </xf>
    <xf numFmtId="0" fontId="16" fillId="0" borderId="6" xfId="11" applyFont="1" applyFill="1" applyBorder="1" applyAlignment="1">
      <alignment vertical="center"/>
    </xf>
    <xf numFmtId="0" fontId="16" fillId="0" borderId="7" xfId="11" applyFont="1" applyFill="1" applyBorder="1" applyAlignment="1">
      <alignment vertical="center"/>
    </xf>
    <xf numFmtId="0" fontId="15" fillId="0" borderId="0" xfId="9" applyFont="1" applyFill="1" applyBorder="1" applyAlignment="1">
      <alignment horizontal="center" vertical="center"/>
    </xf>
    <xf numFmtId="0" fontId="16" fillId="0" borderId="6" xfId="11" applyFont="1" applyBorder="1" applyAlignment="1">
      <alignment vertical="center" wrapText="1"/>
    </xf>
    <xf numFmtId="0" fontId="15" fillId="0" borderId="0" xfId="9" quotePrefix="1" applyFont="1" applyFill="1" applyAlignment="1">
      <alignment horizontal="center"/>
    </xf>
    <xf numFmtId="0" fontId="15" fillId="0" borderId="0" xfId="9" applyFont="1" applyBorder="1" applyAlignment="1">
      <alignment horizontal="center"/>
    </xf>
    <xf numFmtId="0" fontId="23" fillId="0" borderId="6" xfId="11" applyFont="1" applyFill="1" applyBorder="1"/>
    <xf numFmtId="0" fontId="16" fillId="0" borderId="6" xfId="11" applyFont="1" applyFill="1" applyBorder="1" applyAlignment="1">
      <alignment vertical="center" wrapText="1"/>
    </xf>
    <xf numFmtId="0" fontId="16" fillId="0" borderId="6" xfId="11" applyFont="1" applyFill="1" applyBorder="1" applyAlignment="1">
      <alignment horizontal="left" vertical="center" wrapText="1" indent="1"/>
    </xf>
    <xf numFmtId="0" fontId="4" fillId="0" borderId="4" xfId="11" applyFont="1" applyBorder="1" applyAlignment="1">
      <alignment vertical="center"/>
    </xf>
    <xf numFmtId="0" fontId="3" fillId="0" borderId="0" xfId="11" applyFont="1" applyBorder="1" applyAlignment="1">
      <alignment vertical="center"/>
    </xf>
    <xf numFmtId="1" fontId="1" fillId="0" borderId="0" xfId="2" applyNumberFormat="1" applyFont="1" applyFill="1" applyBorder="1" applyAlignment="1">
      <alignment vertical="center"/>
    </xf>
    <xf numFmtId="0" fontId="16" fillId="0" borderId="0" xfId="11" applyFont="1" applyFill="1" applyBorder="1" applyAlignment="1">
      <alignment horizontal="left" vertical="center" wrapText="1"/>
    </xf>
    <xf numFmtId="0" fontId="26" fillId="0" borderId="8" xfId="11" applyFont="1" applyFill="1" applyBorder="1" applyAlignment="1">
      <alignment vertical="center"/>
    </xf>
    <xf numFmtId="0" fontId="26" fillId="0" borderId="9" xfId="11" applyFont="1" applyFill="1" applyBorder="1" applyAlignment="1">
      <alignment vertical="center"/>
    </xf>
    <xf numFmtId="0" fontId="16" fillId="0" borderId="10" xfId="11" applyFont="1" applyFill="1" applyBorder="1" applyAlignment="1">
      <alignment vertical="center"/>
    </xf>
    <xf numFmtId="0" fontId="16" fillId="0" borderId="11" xfId="11" applyFont="1" applyFill="1" applyBorder="1" applyAlignment="1">
      <alignment vertical="center"/>
    </xf>
    <xf numFmtId="0" fontId="16" fillId="0" borderId="10" xfId="6" applyFont="1" applyFill="1" applyBorder="1" applyAlignment="1">
      <alignment horizontal="left" vertical="center" wrapText="1"/>
    </xf>
    <xf numFmtId="0" fontId="16" fillId="0" borderId="11" xfId="6" applyFont="1" applyFill="1" applyBorder="1" applyAlignment="1">
      <alignment horizontal="left" vertical="center" wrapText="1"/>
    </xf>
    <xf numFmtId="0" fontId="27" fillId="0" borderId="0" xfId="9" applyFont="1" applyAlignment="1">
      <alignment vertical="center"/>
    </xf>
    <xf numFmtId="0" fontId="16" fillId="0" borderId="12" xfId="11" applyFont="1" applyFill="1" applyBorder="1" applyAlignment="1">
      <alignment vertical="center"/>
    </xf>
    <xf numFmtId="0" fontId="16" fillId="0" borderId="13" xfId="11" applyFont="1" applyFill="1" applyBorder="1" applyAlignment="1">
      <alignment vertical="center"/>
    </xf>
    <xf numFmtId="0" fontId="28" fillId="0" borderId="0" xfId="9" applyFont="1" applyAlignment="1">
      <alignment horizontal="left" vertical="center" wrapText="1"/>
    </xf>
    <xf numFmtId="0" fontId="13" fillId="0" borderId="0" xfId="9" quotePrefix="1" applyFont="1" applyBorder="1" applyAlignment="1">
      <alignment horizontal="left" vertical="center"/>
    </xf>
    <xf numFmtId="0" fontId="29" fillId="0" borderId="3" xfId="0" applyFont="1" applyBorder="1" applyAlignment="1">
      <alignment vertical="center"/>
    </xf>
    <xf numFmtId="0" fontId="30" fillId="0" borderId="6" xfId="0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30" fillId="0" borderId="6" xfId="0" applyFont="1" applyFill="1" applyBorder="1" applyAlignment="1">
      <alignment vertical="center"/>
    </xf>
    <xf numFmtId="165" fontId="3" fillId="0" borderId="6" xfId="5" applyFont="1" applyBorder="1" applyAlignment="1">
      <alignment vertical="center"/>
    </xf>
    <xf numFmtId="0" fontId="32" fillId="0" borderId="6" xfId="0" applyFont="1" applyBorder="1" applyAlignment="1">
      <alignment vertical="center"/>
    </xf>
    <xf numFmtId="0" fontId="30" fillId="0" borderId="4" xfId="0" applyFont="1" applyBorder="1" applyAlignment="1">
      <alignment vertical="center"/>
    </xf>
    <xf numFmtId="0" fontId="30" fillId="0" borderId="4" xfId="0" applyFont="1" applyFill="1" applyBorder="1" applyAlignment="1">
      <alignment vertical="center"/>
    </xf>
    <xf numFmtId="0" fontId="30" fillId="0" borderId="0" xfId="0" applyFont="1" applyAlignment="1">
      <alignment vertical="center"/>
    </xf>
    <xf numFmtId="166" fontId="15" fillId="0" borderId="0" xfId="9" applyNumberFormat="1" applyFont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5" fillId="4" borderId="0" xfId="9" quotePrefix="1" applyFont="1" applyFill="1" applyAlignment="1">
      <alignment horizontal="center"/>
    </xf>
    <xf numFmtId="0" fontId="13" fillId="4" borderId="0" xfId="9" applyFont="1" applyFill="1" applyBorder="1" applyAlignment="1">
      <alignment horizontal="left" vertical="center"/>
    </xf>
    <xf numFmtId="0" fontId="38" fillId="4" borderId="0" xfId="9" applyFont="1" applyFill="1"/>
    <xf numFmtId="0" fontId="15" fillId="4" borderId="0" xfId="9" applyFont="1" applyFill="1"/>
    <xf numFmtId="0" fontId="12" fillId="4" borderId="0" xfId="9" applyFill="1"/>
    <xf numFmtId="0" fontId="14" fillId="4" borderId="0" xfId="9" applyFont="1" applyFill="1" applyBorder="1" applyAlignment="1">
      <alignment horizontal="center" vertical="center" wrapText="1"/>
    </xf>
    <xf numFmtId="0" fontId="30" fillId="4" borderId="0" xfId="9" applyFont="1" applyFill="1" applyBorder="1"/>
    <xf numFmtId="0" fontId="39" fillId="0" borderId="0" xfId="0" applyNumberFormat="1" applyFont="1" applyAlignment="1">
      <alignment wrapText="1"/>
    </xf>
    <xf numFmtId="0" fontId="39" fillId="0" borderId="0" xfId="0" applyFont="1"/>
    <xf numFmtId="0" fontId="0" fillId="0" borderId="0" xfId="0" applyAlignment="1">
      <alignment horizontal="center"/>
    </xf>
    <xf numFmtId="0" fontId="40" fillId="0" borderId="0" xfId="9" applyFont="1" applyFill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0" fontId="18" fillId="0" borderId="2" xfId="9" applyFont="1" applyBorder="1" applyAlignment="1">
      <alignment horizontal="center" vertic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40" fillId="0" borderId="0" xfId="9" applyFont="1" applyFill="1" applyAlignment="1">
      <alignment vertical="center"/>
    </xf>
    <xf numFmtId="1" fontId="39" fillId="0" borderId="0" xfId="2" applyNumberFormat="1" applyFont="1" applyFill="1" applyAlignment="1">
      <alignment vertical="center"/>
    </xf>
    <xf numFmtId="17" fontId="4" fillId="5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6" xfId="0" applyBorder="1"/>
    <xf numFmtId="0" fontId="3" fillId="0" borderId="1" xfId="0" applyFont="1" applyFill="1" applyBorder="1" applyAlignment="1">
      <alignment horizontal="center" vertical="center" wrapText="1"/>
    </xf>
    <xf numFmtId="168" fontId="41" fillId="0" borderId="17" xfId="0" applyNumberFormat="1" applyFont="1" applyFill="1" applyBorder="1" applyAlignment="1">
      <alignment horizontal="center" vertical="center"/>
    </xf>
    <xf numFmtId="168" fontId="41" fillId="0" borderId="18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68" fontId="4" fillId="0" borderId="19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vertical="center"/>
    </xf>
    <xf numFmtId="0" fontId="4" fillId="0" borderId="19" xfId="9" quotePrefix="1" applyFont="1" applyFill="1" applyBorder="1" applyAlignment="1">
      <alignment horizontal="center" vertical="center"/>
    </xf>
    <xf numFmtId="0" fontId="25" fillId="0" borderId="0" xfId="9" applyFont="1" applyFill="1" applyAlignment="1">
      <alignment horizontal="left" vertical="center"/>
    </xf>
    <xf numFmtId="0" fontId="42" fillId="0" borderId="0" xfId="9" applyFont="1" applyFill="1" applyAlignment="1">
      <alignment horizontal="left" vertical="center"/>
    </xf>
    <xf numFmtId="0" fontId="43" fillId="0" borderId="0" xfId="9" quotePrefix="1" applyFont="1" applyFill="1" applyAlignment="1">
      <alignment horizontal="center" vertical="center"/>
    </xf>
    <xf numFmtId="0" fontId="44" fillId="0" borderId="14" xfId="0" applyFont="1" applyBorder="1" applyAlignment="1">
      <alignment horizontal="left" vertical="center"/>
    </xf>
    <xf numFmtId="0" fontId="1" fillId="0" borderId="0" xfId="2" applyFont="1" applyFill="1" applyAlignment="1">
      <alignment vertical="center"/>
    </xf>
    <xf numFmtId="168" fontId="41" fillId="0" borderId="10" xfId="0" applyNumberFormat="1" applyFont="1" applyFill="1" applyBorder="1" applyAlignment="1">
      <alignment horizontal="center" vertical="center"/>
    </xf>
    <xf numFmtId="0" fontId="43" fillId="0" borderId="14" xfId="9" quotePrefix="1" applyFont="1" applyFill="1" applyBorder="1" applyAlignment="1">
      <alignment horizontal="center" vertical="center"/>
    </xf>
    <xf numFmtId="168" fontId="4" fillId="0" borderId="1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/>
    </xf>
    <xf numFmtId="0" fontId="4" fillId="0" borderId="21" xfId="9" quotePrefix="1" applyFont="1" applyFill="1" applyBorder="1" applyAlignment="1">
      <alignment horizontal="center" vertical="center"/>
    </xf>
    <xf numFmtId="168" fontId="4" fillId="0" borderId="21" xfId="0" applyNumberFormat="1" applyFont="1" applyFill="1" applyBorder="1" applyAlignment="1">
      <alignment horizontal="left" vertical="center"/>
    </xf>
    <xf numFmtId="168" fontId="41" fillId="0" borderId="19" xfId="0" applyNumberFormat="1" applyFont="1" applyFill="1" applyBorder="1" applyAlignment="1">
      <alignment horizontal="center" vertical="center"/>
    </xf>
    <xf numFmtId="168" fontId="41" fillId="0" borderId="1" xfId="0" applyNumberFormat="1" applyFont="1" applyFill="1" applyBorder="1" applyAlignment="1">
      <alignment horizontal="center" vertical="center"/>
    </xf>
    <xf numFmtId="0" fontId="45" fillId="0" borderId="15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0" xfId="0" applyBorder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0" xfId="1" applyFont="1" applyFill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47" fillId="0" borderId="0" xfId="0" applyFont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8" fillId="5" borderId="3" xfId="0" applyFont="1" applyFill="1" applyBorder="1" applyAlignment="1">
      <alignment horizontal="center" vertical="center" wrapText="1"/>
    </xf>
    <xf numFmtId="17" fontId="48" fillId="5" borderId="3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3" fillId="0" borderId="10" xfId="0" applyFont="1" applyBorder="1" applyAlignment="1">
      <alignment vertical="center"/>
    </xf>
    <xf numFmtId="49" fontId="3" fillId="6" borderId="10" xfId="8" quotePrefix="1" applyNumberFormat="1" applyFont="1" applyFill="1" applyBorder="1" applyAlignment="1">
      <alignment horizontal="left" vertical="center"/>
    </xf>
    <xf numFmtId="168" fontId="3" fillId="0" borderId="22" xfId="0" applyNumberFormat="1" applyFont="1" applyFill="1" applyBorder="1" applyAlignment="1">
      <alignment horizontal="center" vertical="center"/>
    </xf>
    <xf numFmtId="169" fontId="4" fillId="0" borderId="10" xfId="13" applyNumberFormat="1" applyFont="1" applyFill="1" applyBorder="1" applyAlignment="1">
      <alignment horizontal="left" vertical="center"/>
    </xf>
    <xf numFmtId="168" fontId="4" fillId="0" borderId="11" xfId="0" applyNumberFormat="1" applyFont="1" applyBorder="1" applyAlignment="1">
      <alignment horizontal="left" vertical="center"/>
    </xf>
    <xf numFmtId="168" fontId="41" fillId="0" borderId="22" xfId="0" applyNumberFormat="1" applyFont="1" applyFill="1" applyBorder="1" applyAlignment="1">
      <alignment horizontal="center" vertical="center"/>
    </xf>
    <xf numFmtId="168" fontId="4" fillId="0" borderId="11" xfId="0" applyNumberFormat="1" applyFont="1" applyFill="1" applyBorder="1" applyAlignment="1">
      <alignment horizontal="left" vertical="center"/>
    </xf>
    <xf numFmtId="0" fontId="37" fillId="0" borderId="10" xfId="0" applyFont="1" applyBorder="1" applyAlignment="1">
      <alignment vertical="center"/>
    </xf>
    <xf numFmtId="0" fontId="37" fillId="0" borderId="10" xfId="9" quotePrefix="1" applyFont="1" applyFill="1" applyBorder="1" applyAlignment="1">
      <alignment horizontal="left" vertical="center"/>
    </xf>
    <xf numFmtId="168" fontId="37" fillId="0" borderId="11" xfId="0" applyNumberFormat="1" applyFont="1" applyBorder="1" applyAlignment="1">
      <alignment horizontal="left" vertical="center"/>
    </xf>
    <xf numFmtId="168" fontId="37" fillId="0" borderId="22" xfId="0" applyNumberFormat="1" applyFont="1" applyFill="1" applyBorder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4" fillId="0" borderId="10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168" fontId="3" fillId="0" borderId="25" xfId="0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7" fillId="0" borderId="10" xfId="0" applyFont="1" applyBorder="1" applyAlignment="1">
      <alignment vertical="center" wrapText="1"/>
    </xf>
    <xf numFmtId="0" fontId="4" fillId="0" borderId="27" xfId="0" applyFont="1" applyBorder="1" applyAlignment="1">
      <alignment vertical="center"/>
    </xf>
    <xf numFmtId="0" fontId="3" fillId="0" borderId="11" xfId="11" applyFont="1" applyFill="1" applyBorder="1" applyAlignment="1"/>
    <xf numFmtId="0" fontId="4" fillId="0" borderId="11" xfId="0" applyFont="1" applyBorder="1" applyAlignment="1">
      <alignment vertical="center"/>
    </xf>
    <xf numFmtId="0" fontId="4" fillId="0" borderId="11" xfId="11" applyFont="1" applyFill="1" applyBorder="1" applyAlignment="1"/>
    <xf numFmtId="0" fontId="3" fillId="0" borderId="11" xfId="11" applyFont="1" applyBorder="1" applyAlignment="1">
      <alignment wrapText="1"/>
    </xf>
    <xf numFmtId="168" fontId="37" fillId="0" borderId="28" xfId="0" applyNumberFormat="1" applyFont="1" applyFill="1" applyBorder="1" applyAlignment="1">
      <alignment horizontal="center" vertical="center"/>
    </xf>
    <xf numFmtId="0" fontId="37" fillId="0" borderId="13" xfId="0" applyFont="1" applyBorder="1" applyAlignment="1">
      <alignment vertical="center"/>
    </xf>
    <xf numFmtId="0" fontId="45" fillId="0" borderId="29" xfId="0" applyFont="1" applyBorder="1" applyAlignment="1">
      <alignment horizontal="left"/>
    </xf>
    <xf numFmtId="0" fontId="43" fillId="6" borderId="10" xfId="9" quotePrefix="1" applyFont="1" applyFill="1" applyBorder="1" applyAlignment="1">
      <alignment horizontal="center" vertical="center"/>
    </xf>
    <xf numFmtId="49" fontId="4" fillId="6" borderId="10" xfId="8" quotePrefix="1" applyNumberFormat="1" applyFont="1" applyFill="1" applyBorder="1" applyAlignment="1">
      <alignment horizontal="center" vertical="center"/>
    </xf>
    <xf numFmtId="49" fontId="3" fillId="6" borderId="10" xfId="8" quotePrefix="1" applyNumberFormat="1" applyFont="1" applyFill="1" applyBorder="1" applyAlignment="1">
      <alignment horizontal="center" vertical="center"/>
    </xf>
    <xf numFmtId="168" fontId="3" fillId="6" borderId="22" xfId="0" applyNumberFormat="1" applyFont="1" applyFill="1" applyBorder="1" applyAlignment="1">
      <alignment horizontal="center" vertical="center"/>
    </xf>
    <xf numFmtId="0" fontId="46" fillId="0" borderId="29" xfId="0" applyFont="1" applyBorder="1" applyAlignment="1">
      <alignment horizontal="left"/>
    </xf>
    <xf numFmtId="0" fontId="39" fillId="0" borderId="30" xfId="0" applyFont="1" applyBorder="1" applyAlignment="1">
      <alignment horizontal="left"/>
    </xf>
    <xf numFmtId="168" fontId="4" fillId="0" borderId="22" xfId="0" applyNumberFormat="1" applyFont="1" applyFill="1" applyBorder="1" applyAlignment="1">
      <alignment horizontal="center" vertical="center"/>
    </xf>
    <xf numFmtId="169" fontId="4" fillId="0" borderId="10" xfId="13" applyNumberFormat="1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0" fillId="0" borderId="19" xfId="0" applyBorder="1"/>
    <xf numFmtId="0" fontId="16" fillId="0" borderId="0" xfId="9" applyFont="1" applyFill="1" applyAlignment="1">
      <alignment vertical="center"/>
    </xf>
    <xf numFmtId="0" fontId="16" fillId="0" borderId="6" xfId="9" applyFont="1" applyFill="1" applyBorder="1" applyAlignment="1">
      <alignment horizontal="left" indent="2"/>
    </xf>
    <xf numFmtId="0" fontId="16" fillId="0" borderId="6" xfId="9" applyFont="1" applyFill="1" applyBorder="1" applyAlignment="1">
      <alignment horizontal="left"/>
    </xf>
    <xf numFmtId="0" fontId="13" fillId="0" borderId="0" xfId="9" applyFont="1" applyFill="1" applyBorder="1" applyAlignment="1">
      <alignment horizontal="left" vertical="center"/>
    </xf>
    <xf numFmtId="0" fontId="25" fillId="0" borderId="6" xfId="0" applyFont="1" applyFill="1" applyBorder="1" applyAlignment="1">
      <alignment horizontal="left" vertical="center" wrapText="1"/>
    </xf>
    <xf numFmtId="0" fontId="24" fillId="0" borderId="0" xfId="9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4" fillId="5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168" fontId="41" fillId="0" borderId="14" xfId="0" applyNumberFormat="1" applyFont="1" applyFill="1" applyBorder="1" applyAlignment="1">
      <alignment horizontal="center" vertical="center"/>
    </xf>
    <xf numFmtId="168" fontId="3" fillId="6" borderId="14" xfId="0" applyNumberFormat="1" applyFont="1" applyFill="1" applyBorder="1" applyAlignment="1">
      <alignment horizontal="center" vertical="center"/>
    </xf>
    <xf numFmtId="168" fontId="3" fillId="0" borderId="14" xfId="0" applyNumberFormat="1" applyFont="1" applyFill="1" applyBorder="1" applyAlignment="1">
      <alignment horizontal="center" vertical="center"/>
    </xf>
    <xf numFmtId="168" fontId="3" fillId="0" borderId="31" xfId="0" applyNumberFormat="1" applyFont="1" applyFill="1" applyBorder="1" applyAlignment="1">
      <alignment horizontal="center" vertical="center"/>
    </xf>
    <xf numFmtId="168" fontId="41" fillId="0" borderId="32" xfId="0" applyNumberFormat="1" applyFont="1" applyFill="1" applyBorder="1" applyAlignment="1">
      <alignment horizontal="center" vertical="center"/>
    </xf>
    <xf numFmtId="168" fontId="41" fillId="0" borderId="33" xfId="0" applyNumberFormat="1" applyFont="1" applyFill="1" applyBorder="1" applyAlignment="1">
      <alignment horizontal="center" vertical="center"/>
    </xf>
    <xf numFmtId="168" fontId="41" fillId="0" borderId="31" xfId="0" applyNumberFormat="1" applyFont="1" applyFill="1" applyBorder="1" applyAlignment="1">
      <alignment horizontal="center" vertical="center"/>
    </xf>
    <xf numFmtId="168" fontId="41" fillId="0" borderId="34" xfId="0" applyNumberFormat="1" applyFont="1" applyFill="1" applyBorder="1" applyAlignment="1">
      <alignment horizontal="center" vertical="center"/>
    </xf>
    <xf numFmtId="168" fontId="3" fillId="6" borderId="31" xfId="0" applyNumberFormat="1" applyFont="1" applyFill="1" applyBorder="1" applyAlignment="1">
      <alignment horizontal="center" vertical="center"/>
    </xf>
    <xf numFmtId="0" fontId="23" fillId="0" borderId="8" xfId="11" applyFont="1" applyFill="1" applyBorder="1" applyAlignment="1">
      <alignment vertical="center"/>
    </xf>
    <xf numFmtId="0" fontId="16" fillId="0" borderId="10" xfId="9" applyFont="1" applyFill="1" applyBorder="1" applyAlignment="1">
      <alignment horizontal="left" indent="2"/>
    </xf>
    <xf numFmtId="0" fontId="23" fillId="0" borderId="10" xfId="11" applyFont="1" applyFill="1" applyBorder="1" applyAlignment="1">
      <alignment vertical="center"/>
    </xf>
    <xf numFmtId="0" fontId="16" fillId="0" borderId="10" xfId="11" applyFont="1" applyBorder="1" applyAlignment="1">
      <alignment vertical="center"/>
    </xf>
    <xf numFmtId="0" fontId="23" fillId="0" borderId="10" xfId="11" applyFont="1" applyFill="1" applyBorder="1"/>
    <xf numFmtId="0" fontId="16" fillId="0" borderId="10" xfId="11" applyFont="1" applyFill="1" applyBorder="1" applyAlignment="1">
      <alignment horizontal="left" vertical="center" wrapText="1" indent="1"/>
    </xf>
    <xf numFmtId="0" fontId="0" fillId="0" borderId="35" xfId="0" applyBorder="1"/>
    <xf numFmtId="0" fontId="0" fillId="0" borderId="21" xfId="0" applyBorder="1"/>
    <xf numFmtId="0" fontId="44" fillId="0" borderId="0" xfId="0" applyFont="1" applyBorder="1" applyAlignment="1">
      <alignment horizontal="right" vertical="center"/>
    </xf>
    <xf numFmtId="0" fontId="44" fillId="0" borderId="0" xfId="0" applyFont="1" applyBorder="1" applyAlignment="1">
      <alignment horizontal="center" vertical="center"/>
    </xf>
    <xf numFmtId="164" fontId="3" fillId="0" borderId="0" xfId="14" applyFont="1" applyAlignment="1">
      <alignment vertical="center"/>
    </xf>
    <xf numFmtId="164" fontId="3" fillId="0" borderId="0" xfId="0" applyNumberFormat="1" applyFont="1" applyBorder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17" fontId="48" fillId="5" borderId="4" xfId="0" applyNumberFormat="1" applyFont="1" applyFill="1" applyBorder="1" applyAlignment="1">
      <alignment horizontal="center" vertical="center" wrapText="1"/>
    </xf>
    <xf numFmtId="17" fontId="48" fillId="5" borderId="36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64" fontId="4" fillId="0" borderId="0" xfId="14" applyFont="1" applyAlignment="1">
      <alignment vertical="center"/>
    </xf>
    <xf numFmtId="0" fontId="4" fillId="0" borderId="8" xfId="3" applyFont="1" applyBorder="1" applyAlignment="1">
      <alignment horizontal="left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34" xfId="14" applyFont="1" applyBorder="1" applyAlignment="1">
      <alignment vertical="center"/>
    </xf>
    <xf numFmtId="164" fontId="4" fillId="0" borderId="32" xfId="14" applyFont="1" applyBorder="1" applyAlignment="1">
      <alignment vertical="center"/>
    </xf>
    <xf numFmtId="164" fontId="4" fillId="0" borderId="33" xfId="14" applyFont="1" applyBorder="1" applyAlignment="1">
      <alignment vertical="center"/>
    </xf>
    <xf numFmtId="164" fontId="3" fillId="0" borderId="10" xfId="0" applyNumberFormat="1" applyFont="1" applyBorder="1" applyAlignment="1">
      <alignment horizontal="left" vertical="center"/>
    </xf>
    <xf numFmtId="171" fontId="3" fillId="0" borderId="10" xfId="14" applyNumberFormat="1" applyFont="1" applyBorder="1" applyAlignment="1">
      <alignment vertical="center"/>
    </xf>
    <xf numFmtId="171" fontId="3" fillId="0" borderId="22" xfId="14" applyNumberFormat="1" applyFont="1" applyBorder="1" applyAlignment="1">
      <alignment vertical="center"/>
    </xf>
    <xf numFmtId="171" fontId="3" fillId="0" borderId="14" xfId="14" applyNumberFormat="1" applyFont="1" applyBorder="1" applyAlignment="1">
      <alignment vertical="center"/>
    </xf>
    <xf numFmtId="171" fontId="3" fillId="0" borderId="31" xfId="14" applyNumberFormat="1" applyFont="1" applyBorder="1" applyAlignment="1">
      <alignment vertical="center"/>
    </xf>
    <xf numFmtId="164" fontId="3" fillId="0" borderId="12" xfId="0" applyNumberFormat="1" applyFont="1" applyBorder="1" applyAlignment="1">
      <alignment horizontal="left" vertical="center"/>
    </xf>
    <xf numFmtId="171" fontId="3" fillId="6" borderId="12" xfId="14" applyNumberFormat="1" applyFont="1" applyFill="1" applyBorder="1" applyAlignment="1">
      <alignment vertical="center"/>
    </xf>
    <xf numFmtId="171" fontId="3" fillId="0" borderId="28" xfId="14" applyNumberFormat="1" applyFont="1" applyFill="1" applyBorder="1" applyAlignment="1">
      <alignment vertical="center"/>
    </xf>
    <xf numFmtId="171" fontId="3" fillId="0" borderId="37" xfId="14" applyNumberFormat="1" applyFont="1" applyFill="1" applyBorder="1" applyAlignment="1">
      <alignment vertical="center"/>
    </xf>
    <xf numFmtId="171" fontId="3" fillId="0" borderId="38" xfId="14" applyNumberFormat="1" applyFont="1" applyFill="1" applyBorder="1" applyAlignment="1">
      <alignment vertical="center"/>
    </xf>
    <xf numFmtId="171" fontId="4" fillId="0" borderId="3" xfId="0" applyNumberFormat="1" applyFont="1" applyBorder="1" applyAlignment="1">
      <alignment horizontal="center" vertical="center" wrapText="1"/>
    </xf>
    <xf numFmtId="171" fontId="4" fillId="0" borderId="34" xfId="14" applyNumberFormat="1" applyFont="1" applyBorder="1" applyAlignment="1">
      <alignment vertical="center"/>
    </xf>
    <xf numFmtId="171" fontId="4" fillId="0" borderId="32" xfId="14" applyNumberFormat="1" applyFont="1" applyBorder="1" applyAlignment="1">
      <alignment vertical="center"/>
    </xf>
    <xf numFmtId="171" fontId="4" fillId="0" borderId="33" xfId="14" applyNumberFormat="1" applyFont="1" applyBorder="1" applyAlignment="1">
      <alignment vertical="center"/>
    </xf>
    <xf numFmtId="171" fontId="3" fillId="0" borderId="10" xfId="14" applyNumberFormat="1" applyFont="1" applyFill="1" applyBorder="1" applyAlignment="1">
      <alignment vertical="center"/>
    </xf>
    <xf numFmtId="171" fontId="3" fillId="6" borderId="22" xfId="14" applyNumberFormat="1" applyFont="1" applyFill="1" applyBorder="1" applyAlignment="1">
      <alignment vertical="center"/>
    </xf>
    <xf numFmtId="171" fontId="3" fillId="6" borderId="14" xfId="14" applyNumberFormat="1" applyFont="1" applyFill="1" applyBorder="1" applyAlignment="1">
      <alignment vertical="center"/>
    </xf>
    <xf numFmtId="171" fontId="3" fillId="6" borderId="31" xfId="14" applyNumberFormat="1" applyFont="1" applyFill="1" applyBorder="1" applyAlignment="1">
      <alignment vertical="center"/>
    </xf>
    <xf numFmtId="164" fontId="3" fillId="0" borderId="0" xfId="14" applyFont="1" applyFill="1" applyAlignment="1">
      <alignment vertical="center"/>
    </xf>
    <xf numFmtId="164" fontId="3" fillId="0" borderId="12" xfId="0" applyNumberFormat="1" applyFont="1" applyFill="1" applyBorder="1" applyAlignment="1">
      <alignment horizontal="left" vertical="center"/>
    </xf>
    <xf numFmtId="171" fontId="3" fillId="0" borderId="1" xfId="14" applyNumberFormat="1" applyFont="1" applyFill="1" applyBorder="1" applyAlignment="1">
      <alignment vertical="center"/>
    </xf>
    <xf numFmtId="171" fontId="3" fillId="0" borderId="39" xfId="14" applyNumberFormat="1" applyFont="1" applyFill="1" applyBorder="1" applyAlignment="1">
      <alignment vertical="center"/>
    </xf>
    <xf numFmtId="171" fontId="3" fillId="0" borderId="13" xfId="14" applyNumberFormat="1" applyFont="1" applyFill="1" applyBorder="1" applyAlignment="1">
      <alignment vertical="center"/>
    </xf>
    <xf numFmtId="17" fontId="48" fillId="5" borderId="5" xfId="0" applyNumberFormat="1" applyFont="1" applyFill="1" applyBorder="1" applyAlignment="1">
      <alignment horizontal="center" vertical="center" wrapText="1"/>
    </xf>
    <xf numFmtId="168" fontId="41" fillId="0" borderId="21" xfId="0" applyNumberFormat="1" applyFont="1" applyFill="1" applyBorder="1" applyAlignment="1">
      <alignment horizontal="center" vertical="center"/>
    </xf>
    <xf numFmtId="0" fontId="37" fillId="0" borderId="11" xfId="11" applyFont="1" applyFill="1" applyBorder="1" applyAlignment="1">
      <alignment wrapText="1"/>
    </xf>
    <xf numFmtId="0" fontId="4" fillId="6" borderId="10" xfId="9" quotePrefix="1" applyFont="1" applyFill="1" applyBorder="1" applyAlignment="1">
      <alignment horizontal="left" vertical="center"/>
    </xf>
    <xf numFmtId="0" fontId="37" fillId="6" borderId="10" xfId="9" quotePrefix="1" applyFont="1" applyFill="1" applyBorder="1" applyAlignment="1">
      <alignment horizontal="center" vertical="center"/>
    </xf>
    <xf numFmtId="0" fontId="37" fillId="6" borderId="10" xfId="9" quotePrefix="1" applyFont="1" applyFill="1" applyBorder="1" applyAlignment="1">
      <alignment horizontal="left" vertical="center"/>
    </xf>
    <xf numFmtId="168" fontId="3" fillId="0" borderId="10" xfId="0" applyNumberFormat="1" applyFont="1" applyFill="1" applyBorder="1" applyAlignment="1">
      <alignment horizontal="center" vertical="center"/>
    </xf>
    <xf numFmtId="168" fontId="37" fillId="0" borderId="10" xfId="0" applyNumberFormat="1" applyFont="1" applyBorder="1" applyAlignment="1">
      <alignment horizontal="center" vertical="center"/>
    </xf>
    <xf numFmtId="168" fontId="37" fillId="0" borderId="10" xfId="0" applyNumberFormat="1" applyFont="1" applyFill="1" applyBorder="1" applyAlignment="1">
      <alignment horizontal="center" vertical="center"/>
    </xf>
    <xf numFmtId="168" fontId="4" fillId="0" borderId="25" xfId="0" applyNumberFormat="1" applyFont="1" applyFill="1" applyBorder="1" applyAlignment="1">
      <alignment horizontal="center" vertical="center"/>
    </xf>
    <xf numFmtId="168" fontId="4" fillId="0" borderId="10" xfId="0" applyNumberFormat="1" applyFont="1" applyBorder="1" applyAlignment="1">
      <alignment horizontal="center" vertical="center"/>
    </xf>
    <xf numFmtId="168" fontId="4" fillId="0" borderId="23" xfId="0" applyNumberFormat="1" applyFont="1" applyBorder="1" applyAlignment="1">
      <alignment horizontal="center" vertical="center"/>
    </xf>
    <xf numFmtId="0" fontId="37" fillId="0" borderId="26" xfId="9" quotePrefix="1" applyFont="1" applyFill="1" applyBorder="1" applyAlignment="1">
      <alignment horizontal="left" vertical="center"/>
    </xf>
    <xf numFmtId="168" fontId="37" fillId="0" borderId="25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3" fillId="6" borderId="10" xfId="0" quotePrefix="1" applyFont="1" applyFill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71" fontId="4" fillId="0" borderId="34" xfId="15" applyNumberFormat="1" applyFont="1" applyBorder="1" applyAlignment="1">
      <alignment vertical="center"/>
    </xf>
    <xf numFmtId="171" fontId="4" fillId="0" borderId="8" xfId="15" applyNumberFormat="1" applyFont="1" applyBorder="1" applyAlignment="1">
      <alignment vertical="center"/>
    </xf>
    <xf numFmtId="171" fontId="3" fillId="6" borderId="22" xfId="15" applyNumberFormat="1" applyFont="1" applyFill="1" applyBorder="1" applyAlignment="1">
      <alignment vertical="center"/>
    </xf>
    <xf numFmtId="171" fontId="3" fillId="6" borderId="14" xfId="15" applyNumberFormat="1" applyFont="1" applyFill="1" applyBorder="1" applyAlignment="1">
      <alignment vertical="center"/>
    </xf>
    <xf numFmtId="171" fontId="3" fillId="6" borderId="15" xfId="15" applyNumberFormat="1" applyFont="1" applyFill="1" applyBorder="1" applyAlignment="1">
      <alignment vertical="center"/>
    </xf>
    <xf numFmtId="171" fontId="3" fillId="0" borderId="10" xfId="15" applyNumberFormat="1" applyFont="1" applyBorder="1" applyAlignment="1">
      <alignment vertical="center"/>
    </xf>
    <xf numFmtId="171" fontId="3" fillId="0" borderId="22" xfId="15" applyNumberFormat="1" applyFont="1" applyBorder="1" applyAlignment="1">
      <alignment vertical="center"/>
    </xf>
    <xf numFmtId="171" fontId="3" fillId="0" borderId="14" xfId="15" applyNumberFormat="1" applyFont="1" applyBorder="1" applyAlignment="1">
      <alignment vertical="center"/>
    </xf>
    <xf numFmtId="171" fontId="3" fillId="0" borderId="15" xfId="15" applyNumberFormat="1" applyFont="1" applyBorder="1" applyAlignment="1">
      <alignment vertical="center"/>
    </xf>
    <xf numFmtId="171" fontId="4" fillId="0" borderId="40" xfId="15" applyNumberFormat="1" applyFont="1" applyBorder="1" applyAlignment="1">
      <alignment vertical="center"/>
    </xf>
    <xf numFmtId="171" fontId="4" fillId="0" borderId="16" xfId="15" applyNumberFormat="1" applyFont="1" applyBorder="1" applyAlignment="1">
      <alignment vertical="center"/>
    </xf>
    <xf numFmtId="171" fontId="4" fillId="0" borderId="41" xfId="15" applyNumberFormat="1" applyFont="1" applyBorder="1" applyAlignment="1">
      <alignment vertical="center"/>
    </xf>
    <xf numFmtId="171" fontId="4" fillId="0" borderId="10" xfId="15" applyNumberFormat="1" applyFont="1" applyBorder="1" applyAlignment="1">
      <alignment vertical="center"/>
    </xf>
    <xf numFmtId="0" fontId="3" fillId="6" borderId="12" xfId="0" quotePrefix="1" applyFont="1" applyFill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171" fontId="3" fillId="6" borderId="28" xfId="15" applyNumberFormat="1" applyFont="1" applyFill="1" applyBorder="1" applyAlignment="1">
      <alignment vertical="center"/>
    </xf>
    <xf numFmtId="171" fontId="3" fillId="6" borderId="37" xfId="15" applyNumberFormat="1" applyFont="1" applyFill="1" applyBorder="1" applyAlignment="1">
      <alignment vertical="center"/>
    </xf>
    <xf numFmtId="171" fontId="3" fillId="6" borderId="42" xfId="15" applyNumberFormat="1" applyFont="1" applyFill="1" applyBorder="1" applyAlignment="1">
      <alignment vertical="center"/>
    </xf>
    <xf numFmtId="171" fontId="3" fillId="0" borderId="12" xfId="15" applyNumberFormat="1" applyFont="1" applyBorder="1" applyAlignment="1">
      <alignment vertical="center"/>
    </xf>
    <xf numFmtId="171" fontId="3" fillId="0" borderId="0" xfId="0" applyNumberFormat="1" applyFont="1" applyAlignment="1">
      <alignment vertical="center"/>
    </xf>
    <xf numFmtId="0" fontId="4" fillId="6" borderId="10" xfId="0" quotePrefix="1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2" fontId="29" fillId="0" borderId="0" xfId="4" applyNumberFormat="1" applyFont="1" applyProtection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7" fillId="0" borderId="20" xfId="0" applyFont="1" applyBorder="1" applyAlignment="1">
      <alignment vertical="center"/>
    </xf>
    <xf numFmtId="0" fontId="37" fillId="0" borderId="1" xfId="0" applyFont="1" applyBorder="1" applyAlignment="1">
      <alignment vertical="center" wrapText="1"/>
    </xf>
    <xf numFmtId="171" fontId="37" fillId="0" borderId="1" xfId="15" applyNumberFormat="1" applyFont="1" applyBorder="1" applyAlignment="1">
      <alignment vertical="center"/>
    </xf>
    <xf numFmtId="0" fontId="37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71" fontId="3" fillId="6" borderId="9" xfId="15" applyNumberFormat="1" applyFont="1" applyFill="1" applyBorder="1" applyAlignment="1">
      <alignment vertical="center"/>
    </xf>
    <xf numFmtId="171" fontId="3" fillId="0" borderId="34" xfId="15" applyNumberFormat="1" applyFont="1" applyBorder="1" applyAlignment="1">
      <alignment vertical="center"/>
    </xf>
    <xf numFmtId="171" fontId="3" fillId="0" borderId="32" xfId="15" applyNumberFormat="1" applyFont="1" applyBorder="1" applyAlignment="1">
      <alignment vertical="center"/>
    </xf>
    <xf numFmtId="171" fontId="3" fillId="0" borderId="33" xfId="15" applyNumberFormat="1" applyFont="1" applyBorder="1" applyAlignment="1">
      <alignment vertical="center"/>
    </xf>
    <xf numFmtId="171" fontId="3" fillId="0" borderId="8" xfId="15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71" fontId="3" fillId="0" borderId="11" xfId="15" applyNumberFormat="1" applyFont="1" applyBorder="1" applyAlignment="1">
      <alignment vertical="center"/>
    </xf>
    <xf numFmtId="171" fontId="3" fillId="0" borderId="31" xfId="15" applyNumberFormat="1" applyFont="1" applyBorder="1" applyAlignment="1">
      <alignment vertical="center"/>
    </xf>
    <xf numFmtId="171" fontId="3" fillId="0" borderId="10" xfId="15" applyNumberFormat="1" applyFont="1" applyFill="1" applyBorder="1" applyAlignment="1">
      <alignment vertical="center"/>
    </xf>
    <xf numFmtId="0" fontId="3" fillId="0" borderId="10" xfId="11" applyFont="1" applyFill="1" applyBorder="1" applyAlignment="1">
      <alignment horizontal="left" wrapText="1" indent="1"/>
    </xf>
    <xf numFmtId="171" fontId="3" fillId="6" borderId="30" xfId="15" applyNumberFormat="1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171" fontId="3" fillId="0" borderId="13" xfId="15" applyNumberFormat="1" applyFont="1" applyBorder="1" applyAlignment="1">
      <alignment vertical="center"/>
    </xf>
    <xf numFmtId="171" fontId="3" fillId="0" borderId="28" xfId="15" applyNumberFormat="1" applyFont="1" applyBorder="1" applyAlignment="1">
      <alignment vertical="center"/>
    </xf>
    <xf numFmtId="171" fontId="3" fillId="0" borderId="37" xfId="15" applyNumberFormat="1" applyFont="1" applyBorder="1" applyAlignment="1">
      <alignment vertical="center"/>
    </xf>
    <xf numFmtId="171" fontId="3" fillId="0" borderId="38" xfId="15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171" fontId="3" fillId="0" borderId="9" xfId="15" applyNumberFormat="1" applyFont="1" applyBorder="1" applyAlignment="1">
      <alignment vertical="center"/>
    </xf>
    <xf numFmtId="171" fontId="3" fillId="6" borderId="11" xfId="15" applyNumberFormat="1" applyFont="1" applyFill="1" applyBorder="1" applyAlignment="1">
      <alignment vertical="center"/>
    </xf>
    <xf numFmtId="171" fontId="3" fillId="6" borderId="31" xfId="15" applyNumberFormat="1" applyFont="1" applyFill="1" applyBorder="1" applyAlignment="1">
      <alignment vertical="center"/>
    </xf>
    <xf numFmtId="171" fontId="3" fillId="6" borderId="10" xfId="15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72" fontId="30" fillId="0" borderId="0" xfId="4" applyNumberFormat="1" applyFont="1" applyProtection="1"/>
    <xf numFmtId="171" fontId="3" fillId="0" borderId="22" xfId="15" applyNumberFormat="1" applyFont="1" applyFill="1" applyBorder="1" applyAlignment="1">
      <alignment vertical="center"/>
    </xf>
    <xf numFmtId="171" fontId="3" fillId="0" borderId="14" xfId="15" applyNumberFormat="1" applyFont="1" applyFill="1" applyBorder="1" applyAlignment="1">
      <alignment vertical="center"/>
    </xf>
    <xf numFmtId="171" fontId="3" fillId="0" borderId="31" xfId="15" applyNumberFormat="1" applyFont="1" applyFill="1" applyBorder="1" applyAlignment="1">
      <alignment vertical="center"/>
    </xf>
    <xf numFmtId="171" fontId="3" fillId="0" borderId="11" xfId="15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71" fontId="3" fillId="0" borderId="0" xfId="15" applyNumberFormat="1" applyFont="1" applyBorder="1" applyAlignment="1">
      <alignment vertical="center"/>
    </xf>
    <xf numFmtId="2" fontId="3" fillId="6" borderId="0" xfId="15" applyNumberFormat="1" applyFont="1" applyFill="1" applyBorder="1" applyAlignment="1">
      <alignment vertical="center"/>
    </xf>
    <xf numFmtId="0" fontId="1" fillId="0" borderId="43" xfId="0" applyFont="1" applyBorder="1" applyAlignment="1">
      <alignment horizontal="right"/>
    </xf>
    <xf numFmtId="9" fontId="39" fillId="0" borderId="0" xfId="0" applyNumberFormat="1" applyFont="1" applyFill="1"/>
    <xf numFmtId="171" fontId="3" fillId="0" borderId="34" xfId="15" applyNumberFormat="1" applyFont="1" applyFill="1" applyBorder="1" applyAlignment="1">
      <alignment vertical="center"/>
    </xf>
    <xf numFmtId="171" fontId="3" fillId="0" borderId="32" xfId="15" applyNumberFormat="1" applyFont="1" applyFill="1" applyBorder="1" applyAlignment="1">
      <alignment vertical="center"/>
    </xf>
    <xf numFmtId="171" fontId="3" fillId="0" borderId="33" xfId="15" applyNumberFormat="1" applyFont="1" applyFill="1" applyBorder="1" applyAlignment="1">
      <alignment vertical="center"/>
    </xf>
    <xf numFmtId="171" fontId="3" fillId="0" borderId="8" xfId="15" applyNumberFormat="1" applyFont="1" applyFill="1" applyBorder="1" applyAlignment="1">
      <alignment vertical="center"/>
    </xf>
    <xf numFmtId="171" fontId="3" fillId="0" borderId="13" xfId="15" applyNumberFormat="1" applyFont="1" applyFill="1" applyBorder="1" applyAlignment="1">
      <alignment vertical="center"/>
    </xf>
    <xf numFmtId="171" fontId="3" fillId="0" borderId="28" xfId="15" applyNumberFormat="1" applyFont="1" applyFill="1" applyBorder="1" applyAlignment="1">
      <alignment vertical="center"/>
    </xf>
    <xf numFmtId="171" fontId="3" fillId="0" borderId="37" xfId="15" applyNumberFormat="1" applyFont="1" applyFill="1" applyBorder="1" applyAlignment="1">
      <alignment vertical="center"/>
    </xf>
    <xf numFmtId="171" fontId="3" fillId="0" borderId="38" xfId="15" applyNumberFormat="1" applyFont="1" applyFill="1" applyBorder="1" applyAlignment="1">
      <alignment vertical="center"/>
    </xf>
    <xf numFmtId="171" fontId="3" fillId="0" borderId="12" xfId="15" applyNumberFormat="1" applyFont="1" applyFill="1" applyBorder="1" applyAlignment="1">
      <alignment vertical="center"/>
    </xf>
    <xf numFmtId="172" fontId="4" fillId="0" borderId="0" xfId="4" applyNumberFormat="1" applyFont="1" applyProtection="1"/>
    <xf numFmtId="2" fontId="1" fillId="6" borderId="0" xfId="0" applyNumberFormat="1" applyFont="1" applyFill="1"/>
    <xf numFmtId="0" fontId="35" fillId="0" borderId="3" xfId="0" applyFont="1" applyBorder="1" applyAlignment="1">
      <alignment vertical="center"/>
    </xf>
    <xf numFmtId="0" fontId="35" fillId="0" borderId="8" xfId="0" applyFont="1" applyBorder="1" applyAlignment="1">
      <alignment vertical="center"/>
    </xf>
    <xf numFmtId="171" fontId="35" fillId="0" borderId="9" xfId="15" applyNumberFormat="1" applyFont="1" applyBorder="1" applyAlignment="1">
      <alignment vertical="center"/>
    </xf>
    <xf numFmtId="171" fontId="35" fillId="0" borderId="34" xfId="15" applyNumberFormat="1" applyFont="1" applyBorder="1" applyAlignment="1">
      <alignment vertical="center"/>
    </xf>
    <xf numFmtId="171" fontId="35" fillId="0" borderId="32" xfId="15" applyNumberFormat="1" applyFont="1" applyBorder="1" applyAlignment="1">
      <alignment vertical="center"/>
    </xf>
    <xf numFmtId="171" fontId="35" fillId="0" borderId="33" xfId="15" applyNumberFormat="1" applyFont="1" applyBorder="1" applyAlignment="1">
      <alignment vertical="center"/>
    </xf>
    <xf numFmtId="171" fontId="35" fillId="0" borderId="8" xfId="15" applyNumberFormat="1" applyFont="1" applyBorder="1" applyAlignment="1">
      <alignment vertical="center"/>
    </xf>
    <xf numFmtId="0" fontId="35" fillId="0" borderId="0" xfId="0" applyFont="1" applyAlignment="1">
      <alignment vertical="center"/>
    </xf>
    <xf numFmtId="0" fontId="3" fillId="0" borderId="10" xfId="11" applyFont="1" applyFill="1" applyBorder="1" applyAlignment="1">
      <alignment wrapText="1"/>
    </xf>
    <xf numFmtId="171" fontId="35" fillId="6" borderId="11" xfId="15" applyNumberFormat="1" applyFont="1" applyFill="1" applyBorder="1" applyAlignment="1">
      <alignment vertical="center"/>
    </xf>
    <xf numFmtId="171" fontId="35" fillId="6" borderId="10" xfId="15" applyNumberFormat="1" applyFont="1" applyFill="1" applyBorder="1" applyAlignment="1">
      <alignment vertical="center"/>
    </xf>
    <xf numFmtId="171" fontId="35" fillId="0" borderId="11" xfId="15" applyNumberFormat="1" applyFont="1" applyBorder="1" applyAlignment="1">
      <alignment vertical="center"/>
    </xf>
    <xf numFmtId="171" fontId="35" fillId="0" borderId="22" xfId="15" applyNumberFormat="1" applyFont="1" applyBorder="1" applyAlignment="1">
      <alignment vertical="center"/>
    </xf>
    <xf numFmtId="171" fontId="35" fillId="0" borderId="14" xfId="15" applyNumberFormat="1" applyFont="1" applyBorder="1" applyAlignment="1">
      <alignment vertical="center"/>
    </xf>
    <xf numFmtId="171" fontId="35" fillId="0" borderId="31" xfId="15" applyNumberFormat="1" applyFont="1" applyBorder="1" applyAlignment="1">
      <alignment vertical="center"/>
    </xf>
    <xf numFmtId="171" fontId="35" fillId="0" borderId="10" xfId="15" applyNumberFormat="1" applyFont="1" applyFill="1" applyBorder="1" applyAlignment="1">
      <alignment vertical="center"/>
    </xf>
    <xf numFmtId="0" fontId="35" fillId="0" borderId="4" xfId="0" applyFont="1" applyBorder="1" applyAlignment="1">
      <alignment vertical="center"/>
    </xf>
    <xf numFmtId="0" fontId="35" fillId="0" borderId="12" xfId="0" applyFont="1" applyBorder="1" applyAlignment="1">
      <alignment vertical="center"/>
    </xf>
    <xf numFmtId="171" fontId="35" fillId="0" borderId="13" xfId="15" applyNumberFormat="1" applyFont="1" applyBorder="1" applyAlignment="1">
      <alignment vertical="center"/>
    </xf>
    <xf numFmtId="171" fontId="35" fillId="0" borderId="28" xfId="15" applyNumberFormat="1" applyFont="1" applyBorder="1" applyAlignment="1">
      <alignment vertical="center"/>
    </xf>
    <xf numFmtId="171" fontId="35" fillId="0" borderId="37" xfId="15" applyNumberFormat="1" applyFont="1" applyBorder="1" applyAlignment="1">
      <alignment vertical="center"/>
    </xf>
    <xf numFmtId="171" fontId="35" fillId="0" borderId="38" xfId="15" applyNumberFormat="1" applyFont="1" applyBorder="1" applyAlignment="1">
      <alignment vertical="center"/>
    </xf>
    <xf numFmtId="171" fontId="35" fillId="0" borderId="12" xfId="15" applyNumberFormat="1" applyFont="1" applyBorder="1" applyAlignment="1">
      <alignment vertical="center"/>
    </xf>
    <xf numFmtId="0" fontId="37" fillId="0" borderId="6" xfId="0" applyFont="1" applyBorder="1" applyAlignment="1">
      <alignment vertical="center"/>
    </xf>
    <xf numFmtId="0" fontId="37" fillId="0" borderId="12" xfId="0" applyFont="1" applyBorder="1" applyAlignment="1">
      <alignment vertical="center"/>
    </xf>
    <xf numFmtId="169" fontId="4" fillId="0" borderId="12" xfId="13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71" fontId="4" fillId="0" borderId="11" xfId="14" applyNumberFormat="1" applyFont="1" applyBorder="1" applyAlignment="1">
      <alignment vertical="center"/>
    </xf>
    <xf numFmtId="171" fontId="3" fillId="0" borderId="11" xfId="14" applyNumberFormat="1" applyFont="1" applyBorder="1" applyAlignment="1">
      <alignment vertical="center"/>
    </xf>
    <xf numFmtId="0" fontId="50" fillId="0" borderId="0" xfId="0" applyFont="1" applyAlignment="1">
      <alignment vertical="center"/>
    </xf>
    <xf numFmtId="0" fontId="50" fillId="0" borderId="1" xfId="0" applyFont="1" applyBorder="1" applyAlignment="1">
      <alignment horizontal="left" vertical="center" wrapText="1" indent="1"/>
    </xf>
    <xf numFmtId="0" fontId="50" fillId="0" borderId="10" xfId="0" applyFont="1" applyBorder="1" applyAlignment="1">
      <alignment vertical="center"/>
    </xf>
    <xf numFmtId="171" fontId="50" fillId="6" borderId="22" xfId="14" applyNumberFormat="1" applyFont="1" applyFill="1" applyBorder="1" applyAlignment="1">
      <alignment vertical="center"/>
    </xf>
    <xf numFmtId="171" fontId="50" fillId="6" borderId="14" xfId="14" applyNumberFormat="1" applyFont="1" applyFill="1" applyBorder="1" applyAlignment="1">
      <alignment vertical="center"/>
    </xf>
    <xf numFmtId="171" fontId="50" fillId="6" borderId="31" xfId="14" applyNumberFormat="1" applyFont="1" applyFill="1" applyBorder="1" applyAlignment="1">
      <alignment vertical="center"/>
    </xf>
    <xf numFmtId="0" fontId="50" fillId="0" borderId="3" xfId="0" applyFont="1" applyBorder="1" applyAlignment="1">
      <alignment horizontal="left" vertical="center" wrapText="1" indent="1"/>
    </xf>
    <xf numFmtId="0" fontId="50" fillId="0" borderId="26" xfId="0" applyFont="1" applyBorder="1" applyAlignment="1">
      <alignment vertical="center"/>
    </xf>
    <xf numFmtId="171" fontId="4" fillId="0" borderId="22" xfId="14" applyNumberFormat="1" applyFont="1" applyBorder="1" applyAlignment="1">
      <alignment vertical="center"/>
    </xf>
    <xf numFmtId="171" fontId="4" fillId="0" borderId="14" xfId="14" applyNumberFormat="1" applyFont="1" applyBorder="1" applyAlignment="1">
      <alignment vertical="center"/>
    </xf>
    <xf numFmtId="171" fontId="4" fillId="0" borderId="31" xfId="14" applyNumberFormat="1" applyFont="1" applyBorder="1" applyAlignment="1">
      <alignment vertical="center"/>
    </xf>
    <xf numFmtId="171" fontId="50" fillId="6" borderId="28" xfId="14" applyNumberFormat="1" applyFont="1" applyFill="1" applyBorder="1" applyAlignment="1">
      <alignment vertical="center"/>
    </xf>
    <xf numFmtId="171" fontId="50" fillId="6" borderId="37" xfId="14" applyNumberFormat="1" applyFont="1" applyFill="1" applyBorder="1" applyAlignment="1">
      <alignment vertical="center"/>
    </xf>
    <xf numFmtId="171" fontId="50" fillId="6" borderId="38" xfId="14" applyNumberFormat="1" applyFont="1" applyFill="1" applyBorder="1" applyAlignment="1">
      <alignment vertical="center"/>
    </xf>
    <xf numFmtId="171" fontId="3" fillId="0" borderId="44" xfId="14" applyNumberFormat="1" applyFont="1" applyBorder="1" applyAlignment="1">
      <alignment vertical="center"/>
    </xf>
    <xf numFmtId="171" fontId="4" fillId="0" borderId="17" xfId="14" applyNumberFormat="1" applyFont="1" applyBorder="1" applyAlignment="1">
      <alignment vertical="center"/>
    </xf>
    <xf numFmtId="171" fontId="4" fillId="0" borderId="45" xfId="14" applyNumberFormat="1" applyFont="1" applyBorder="1" applyAlignment="1">
      <alignment vertical="center"/>
    </xf>
    <xf numFmtId="171" fontId="4" fillId="0" borderId="18" xfId="14" applyNumberFormat="1" applyFont="1" applyBorder="1" applyAlignment="1">
      <alignment vertical="center"/>
    </xf>
    <xf numFmtId="171" fontId="4" fillId="0" borderId="21" xfId="14" applyNumberFormat="1" applyFont="1" applyBorder="1" applyAlignment="1">
      <alignment vertical="center"/>
    </xf>
    <xf numFmtId="171" fontId="4" fillId="0" borderId="1" xfId="14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171" fontId="4" fillId="0" borderId="0" xfId="14" applyNumberFormat="1" applyFont="1" applyBorder="1" applyAlignment="1">
      <alignment vertical="center"/>
    </xf>
    <xf numFmtId="171" fontId="3" fillId="0" borderId="34" xfId="14" applyNumberFormat="1" applyFont="1" applyBorder="1" applyAlignment="1">
      <alignment vertical="center"/>
    </xf>
    <xf numFmtId="171" fontId="3" fillId="0" borderId="32" xfId="14" applyNumberFormat="1" applyFont="1" applyBorder="1" applyAlignment="1">
      <alignment vertical="center"/>
    </xf>
    <xf numFmtId="171" fontId="3" fillId="0" borderId="33" xfId="14" applyNumberFormat="1" applyFont="1" applyBorder="1" applyAlignment="1">
      <alignment vertical="center"/>
    </xf>
    <xf numFmtId="171" fontId="3" fillId="0" borderId="9" xfId="14" applyNumberFormat="1" applyFont="1" applyBorder="1" applyAlignment="1">
      <alignment vertical="center"/>
    </xf>
    <xf numFmtId="9" fontId="3" fillId="6" borderId="10" xfId="12" applyFont="1" applyFill="1" applyBorder="1" applyAlignment="1">
      <alignment horizontal="center" vertical="center"/>
    </xf>
    <xf numFmtId="9" fontId="3" fillId="0" borderId="10" xfId="12" applyFont="1" applyFill="1" applyBorder="1" applyAlignment="1">
      <alignment horizontal="center" vertical="center"/>
    </xf>
    <xf numFmtId="9" fontId="3" fillId="0" borderId="26" xfId="12" applyFont="1" applyFill="1" applyBorder="1" applyAlignment="1">
      <alignment horizontal="center" vertical="center"/>
    </xf>
    <xf numFmtId="9" fontId="3" fillId="0" borderId="12" xfId="12" applyFont="1" applyFill="1" applyBorder="1" applyAlignment="1">
      <alignment horizontal="center" vertical="center"/>
    </xf>
    <xf numFmtId="171" fontId="3" fillId="0" borderId="28" xfId="14" applyNumberFormat="1" applyFont="1" applyBorder="1" applyAlignment="1">
      <alignment vertical="center"/>
    </xf>
    <xf numFmtId="171" fontId="3" fillId="0" borderId="37" xfId="14" applyNumberFormat="1" applyFont="1" applyBorder="1" applyAlignment="1">
      <alignment vertical="center"/>
    </xf>
    <xf numFmtId="171" fontId="3" fillId="0" borderId="38" xfId="14" applyNumberFormat="1" applyFont="1" applyBorder="1" applyAlignment="1">
      <alignment vertical="center"/>
    </xf>
    <xf numFmtId="171" fontId="3" fillId="0" borderId="13" xfId="14" applyNumberFormat="1" applyFont="1" applyBorder="1" applyAlignment="1">
      <alignment vertical="center"/>
    </xf>
    <xf numFmtId="171" fontId="3" fillId="0" borderId="46" xfId="14" applyNumberFormat="1" applyFont="1" applyFill="1" applyBorder="1" applyAlignment="1">
      <alignment vertical="center"/>
    </xf>
    <xf numFmtId="171" fontId="3" fillId="0" borderId="45" xfId="14" applyNumberFormat="1" applyFont="1" applyFill="1" applyBorder="1" applyAlignment="1">
      <alignment vertical="center"/>
    </xf>
    <xf numFmtId="165" fontId="4" fillId="0" borderId="0" xfId="7" applyFont="1" applyFill="1" applyAlignment="1">
      <alignment vertical="center"/>
    </xf>
    <xf numFmtId="165" fontId="53" fillId="0" borderId="0" xfId="5" applyFont="1" applyBorder="1" applyAlignment="1">
      <alignment horizontal="left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8" fontId="4" fillId="6" borderId="22" xfId="0" applyNumberFormat="1" applyFont="1" applyFill="1" applyBorder="1" applyAlignment="1">
      <alignment horizontal="center" vertical="center"/>
    </xf>
    <xf numFmtId="168" fontId="4" fillId="0" borderId="23" xfId="0" applyNumberFormat="1" applyFont="1" applyFill="1" applyBorder="1" applyAlignment="1">
      <alignment horizontal="center" vertical="center"/>
    </xf>
    <xf numFmtId="0" fontId="55" fillId="0" borderId="29" xfId="0" applyFont="1" applyBorder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21" fillId="6" borderId="10" xfId="9" quotePrefix="1" applyFont="1" applyFill="1" applyBorder="1" applyAlignment="1">
      <alignment horizontal="center"/>
    </xf>
    <xf numFmtId="17" fontId="4" fillId="5" borderId="5" xfId="0" applyNumberFormat="1" applyFont="1" applyFill="1" applyBorder="1" applyAlignment="1">
      <alignment horizontal="center" vertical="center" wrapText="1"/>
    </xf>
    <xf numFmtId="0" fontId="4" fillId="5" borderId="47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0" xfId="0" applyFont="1" applyBorder="1"/>
    <xf numFmtId="0" fontId="3" fillId="0" borderId="12" xfId="0" applyFont="1" applyBorder="1"/>
    <xf numFmtId="168" fontId="41" fillId="0" borderId="38" xfId="0" applyNumberFormat="1" applyFont="1" applyFill="1" applyBorder="1" applyAlignment="1">
      <alignment horizontal="center" vertical="center"/>
    </xf>
    <xf numFmtId="0" fontId="4" fillId="0" borderId="0" xfId="9" quotePrefix="1" applyFont="1" applyFill="1" applyBorder="1" applyAlignment="1">
      <alignment horizontal="center" vertical="center"/>
    </xf>
    <xf numFmtId="168" fontId="41" fillId="0" borderId="0" xfId="0" applyNumberFormat="1" applyFont="1" applyFill="1" applyBorder="1" applyAlignment="1">
      <alignment horizontal="center" vertical="center"/>
    </xf>
    <xf numFmtId="0" fontId="3" fillId="0" borderId="34" xfId="0" applyFont="1" applyBorder="1"/>
    <xf numFmtId="0" fontId="3" fillId="0" borderId="22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4" fillId="0" borderId="0" xfId="0" applyFont="1" applyBorder="1" applyAlignment="1">
      <alignment vertical="center"/>
    </xf>
    <xf numFmtId="165" fontId="4" fillId="0" borderId="0" xfId="5" applyFont="1" applyBorder="1" applyAlignment="1"/>
    <xf numFmtId="165" fontId="4" fillId="0" borderId="0" xfId="5" applyFont="1" applyBorder="1" applyAlignment="1">
      <alignment horizontal="center"/>
    </xf>
    <xf numFmtId="174" fontId="4" fillId="0" borderId="0" xfId="5" applyNumberFormat="1" applyFont="1" applyBorder="1" applyAlignment="1" applyProtection="1">
      <alignment horizontal="right"/>
    </xf>
    <xf numFmtId="174" fontId="3" fillId="0" borderId="0" xfId="5" applyNumberFormat="1" applyFont="1" applyBorder="1" applyAlignment="1" applyProtection="1"/>
    <xf numFmtId="165" fontId="3" fillId="0" borderId="0" xfId="5" applyFont="1" applyBorder="1" applyAlignment="1">
      <alignment horizontal="center"/>
    </xf>
    <xf numFmtId="165" fontId="3" fillId="0" borderId="0" xfId="5" applyFont="1" applyBorder="1" applyAlignment="1"/>
    <xf numFmtId="3" fontId="3" fillId="0" borderId="0" xfId="5" applyNumberFormat="1" applyFont="1" applyBorder="1" applyAlignment="1" applyProtection="1">
      <alignment horizontal="right"/>
    </xf>
    <xf numFmtId="3" fontId="3" fillId="0" borderId="0" xfId="5" applyNumberFormat="1" applyFont="1" applyBorder="1" applyAlignment="1" applyProtection="1"/>
    <xf numFmtId="3" fontId="3" fillId="0" borderId="0" xfId="5" applyNumberFormat="1" applyFont="1" applyBorder="1" applyAlignment="1">
      <alignment horizontal="center"/>
    </xf>
    <xf numFmtId="165" fontId="53" fillId="0" borderId="0" xfId="5" applyFont="1" applyBorder="1" applyAlignment="1"/>
    <xf numFmtId="3" fontId="4" fillId="0" borderId="0" xfId="5" applyNumberFormat="1" applyFont="1" applyBorder="1" applyAlignment="1" applyProtection="1">
      <alignment horizontal="right"/>
    </xf>
    <xf numFmtId="3" fontId="3" fillId="0" borderId="0" xfId="5" applyNumberFormat="1" applyFont="1" applyFill="1" applyBorder="1" applyAlignment="1">
      <alignment horizontal="center"/>
    </xf>
    <xf numFmtId="3" fontId="4" fillId="0" borderId="0" xfId="5" applyNumberFormat="1" applyFont="1" applyFill="1" applyBorder="1" applyAlignment="1" applyProtection="1">
      <alignment horizontal="right"/>
    </xf>
    <xf numFmtId="165" fontId="47" fillId="0" borderId="0" xfId="5" applyFont="1" applyBorder="1" applyAlignment="1">
      <alignment horizontal="center"/>
    </xf>
    <xf numFmtId="49" fontId="4" fillId="6" borderId="0" xfId="8" quotePrefix="1" applyNumberFormat="1" applyFont="1" applyFill="1" applyBorder="1" applyAlignment="1">
      <alignment vertical="center"/>
    </xf>
    <xf numFmtId="175" fontId="3" fillId="0" borderId="0" xfId="5" applyNumberFormat="1" applyFont="1" applyBorder="1" applyAlignment="1">
      <alignment horizontal="right"/>
    </xf>
    <xf numFmtId="175" fontId="3" fillId="0" borderId="0" xfId="5" applyNumberFormat="1" applyFont="1" applyBorder="1" applyAlignment="1" applyProtection="1">
      <alignment horizontal="right"/>
    </xf>
    <xf numFmtId="175" fontId="32" fillId="0" borderId="0" xfId="5" applyNumberFormat="1" applyFont="1" applyBorder="1" applyAlignment="1" applyProtection="1">
      <alignment horizontal="left"/>
    </xf>
    <xf numFmtId="175" fontId="3" fillId="0" borderId="0" xfId="5" applyNumberFormat="1" applyFont="1" applyBorder="1" applyAlignment="1"/>
    <xf numFmtId="165" fontId="3" fillId="0" borderId="0" xfId="5" applyFont="1" applyBorder="1"/>
    <xf numFmtId="165" fontId="56" fillId="0" borderId="0" xfId="5" applyFont="1" applyFill="1" applyBorder="1" applyAlignment="1"/>
    <xf numFmtId="165" fontId="56" fillId="0" borderId="0" xfId="5" applyFont="1" applyFill="1" applyBorder="1"/>
    <xf numFmtId="3" fontId="56" fillId="0" borderId="0" xfId="5" applyNumberFormat="1" applyFont="1" applyFill="1" applyBorder="1" applyAlignment="1">
      <alignment horizontal="right"/>
    </xf>
    <xf numFmtId="3" fontId="56" fillId="0" borderId="14" xfId="5" applyNumberFormat="1" applyFont="1" applyFill="1" applyBorder="1" applyAlignment="1" applyProtection="1">
      <alignment horizontal="right"/>
    </xf>
    <xf numFmtId="3" fontId="56" fillId="0" borderId="0" xfId="5" applyNumberFormat="1" applyFont="1" applyFill="1" applyBorder="1" applyAlignment="1"/>
    <xf numFmtId="3" fontId="56" fillId="0" borderId="0" xfId="5" applyNumberFormat="1" applyFont="1" applyFill="1" applyBorder="1"/>
    <xf numFmtId="3" fontId="3" fillId="0" borderId="0" xfId="5" applyNumberFormat="1" applyFont="1" applyBorder="1" applyAlignment="1">
      <alignment horizontal="right"/>
    </xf>
    <xf numFmtId="3" fontId="3" fillId="0" borderId="0" xfId="5" applyNumberFormat="1" applyFont="1" applyBorder="1" applyAlignment="1"/>
    <xf numFmtId="3" fontId="3" fillId="0" borderId="0" xfId="5" applyNumberFormat="1" applyFont="1" applyBorder="1"/>
    <xf numFmtId="3" fontId="3" fillId="0" borderId="0" xfId="5" applyNumberFormat="1" applyFont="1" applyFill="1" applyBorder="1" applyAlignment="1">
      <alignment horizontal="right"/>
    </xf>
    <xf numFmtId="3" fontId="3" fillId="0" borderId="43" xfId="5" applyNumberFormat="1" applyFont="1" applyFill="1" applyBorder="1" applyAlignment="1">
      <alignment horizontal="right"/>
    </xf>
    <xf numFmtId="3" fontId="3" fillId="0" borderId="43" xfId="5" applyNumberFormat="1" applyFont="1" applyBorder="1" applyAlignment="1"/>
    <xf numFmtId="165" fontId="3" fillId="0" borderId="48" xfId="5" applyFont="1" applyBorder="1" applyAlignment="1"/>
    <xf numFmtId="165" fontId="3" fillId="0" borderId="48" xfId="5" applyFont="1" applyBorder="1"/>
    <xf numFmtId="165" fontId="54" fillId="0" borderId="0" xfId="5" applyFont="1" applyBorder="1"/>
    <xf numFmtId="3" fontId="54" fillId="0" borderId="0" xfId="5" applyNumberFormat="1" applyFont="1" applyBorder="1" applyAlignment="1" applyProtection="1">
      <alignment horizontal="right"/>
    </xf>
    <xf numFmtId="3" fontId="29" fillId="0" borderId="0" xfId="5" applyNumberFormat="1" applyFont="1" applyBorder="1" applyAlignment="1" applyProtection="1">
      <alignment horizontal="right"/>
    </xf>
    <xf numFmtId="3" fontId="56" fillId="0" borderId="0" xfId="5" applyNumberFormat="1" applyFont="1" applyFill="1" applyBorder="1" applyAlignment="1" applyProtection="1">
      <alignment horizontal="right"/>
    </xf>
    <xf numFmtId="3" fontId="3" fillId="6" borderId="0" xfId="5" applyNumberFormat="1" applyFont="1" applyFill="1" applyBorder="1" applyAlignment="1">
      <alignment horizontal="right"/>
    </xf>
    <xf numFmtId="165" fontId="4" fillId="0" borderId="49" xfId="5" applyFont="1" applyBorder="1" applyAlignment="1"/>
    <xf numFmtId="165" fontId="4" fillId="0" borderId="49" xfId="5" applyFont="1" applyBorder="1"/>
    <xf numFmtId="3" fontId="4" fillId="6" borderId="49" xfId="5" applyNumberFormat="1" applyFont="1" applyFill="1" applyBorder="1" applyAlignment="1" applyProtection="1">
      <alignment horizontal="right"/>
    </xf>
    <xf numFmtId="3" fontId="4" fillId="0" borderId="49" xfId="5" applyNumberFormat="1" applyFont="1" applyBorder="1" applyAlignment="1" applyProtection="1"/>
    <xf numFmtId="3" fontId="4" fillId="0" borderId="0" xfId="5" applyNumberFormat="1" applyFont="1" applyBorder="1"/>
    <xf numFmtId="165" fontId="4" fillId="0" borderId="0" xfId="5" applyFont="1" applyBorder="1"/>
    <xf numFmtId="165" fontId="3" fillId="0" borderId="0" xfId="5" applyFont="1" applyBorder="1" applyAlignment="1">
      <alignment horizontal="left"/>
    </xf>
    <xf numFmtId="49" fontId="4" fillId="6" borderId="0" xfId="8" quotePrefix="1" applyNumberFormat="1" applyFont="1" applyFill="1" applyBorder="1" applyAlignment="1">
      <alignment horizontal="right" vertical="center"/>
    </xf>
    <xf numFmtId="3" fontId="3" fillId="6" borderId="48" xfId="5" applyNumberFormat="1" applyFont="1" applyFill="1" applyBorder="1" applyAlignment="1">
      <alignment horizontal="right"/>
    </xf>
    <xf numFmtId="3" fontId="3" fillId="0" borderId="48" xfId="5" applyNumberFormat="1" applyFont="1" applyBorder="1" applyAlignment="1" applyProtection="1">
      <alignment horizontal="right"/>
    </xf>
    <xf numFmtId="3" fontId="3" fillId="0" borderId="48" xfId="5" applyNumberFormat="1" applyFont="1" applyBorder="1" applyAlignment="1"/>
    <xf numFmtId="0" fontId="4" fillId="6" borderId="0" xfId="9" quotePrefix="1" applyFont="1" applyFill="1" applyBorder="1" applyAlignment="1">
      <alignment vertical="center"/>
    </xf>
    <xf numFmtId="165" fontId="4" fillId="0" borderId="0" xfId="5" applyFont="1" applyBorder="1" applyAlignment="1">
      <alignment horizontal="left"/>
    </xf>
    <xf numFmtId="49" fontId="4" fillId="6" borderId="0" xfId="8" applyNumberFormat="1" applyFont="1" applyFill="1" applyBorder="1" applyAlignment="1">
      <alignment vertical="center"/>
    </xf>
    <xf numFmtId="171" fontId="3" fillId="0" borderId="0" xfId="5" applyNumberFormat="1" applyFont="1" applyBorder="1" applyAlignment="1" applyProtection="1">
      <alignment horizontal="right"/>
    </xf>
    <xf numFmtId="3" fontId="32" fillId="0" borderId="0" xfId="5" applyNumberFormat="1" applyFont="1" applyBorder="1" applyAlignment="1">
      <alignment horizontal="left"/>
    </xf>
    <xf numFmtId="165" fontId="3" fillId="0" borderId="0" xfId="5" applyFont="1" applyFill="1" applyBorder="1" applyAlignment="1"/>
    <xf numFmtId="165" fontId="3" fillId="0" borderId="0" xfId="5" applyFont="1" applyFill="1" applyBorder="1"/>
    <xf numFmtId="3" fontId="3" fillId="0" borderId="0" xfId="5" applyNumberFormat="1" applyFont="1" applyFill="1" applyBorder="1" applyAlignment="1" applyProtection="1">
      <alignment horizontal="right"/>
    </xf>
    <xf numFmtId="3" fontId="3" fillId="0" borderId="0" xfId="5" applyNumberFormat="1" applyFont="1" applyFill="1" applyBorder="1" applyAlignment="1"/>
    <xf numFmtId="3" fontId="3" fillId="0" borderId="0" xfId="5" applyNumberFormat="1" applyFont="1" applyFill="1" applyBorder="1"/>
    <xf numFmtId="49" fontId="4" fillId="6" borderId="0" xfId="8" quotePrefix="1" applyNumberFormat="1" applyFont="1" applyFill="1" applyBorder="1" applyAlignment="1">
      <alignment horizontal="left" vertical="center"/>
    </xf>
    <xf numFmtId="165" fontId="56" fillId="0" borderId="0" xfId="5" applyFont="1" applyFill="1" applyBorder="1" applyAlignment="1">
      <alignment horizontal="left"/>
    </xf>
    <xf numFmtId="165" fontId="3" fillId="0" borderId="48" xfId="5" applyFont="1" applyBorder="1" applyAlignment="1">
      <alignment horizontal="left"/>
    </xf>
    <xf numFmtId="165" fontId="29" fillId="0" borderId="0" xfId="5" applyFont="1" applyBorder="1" applyAlignment="1"/>
    <xf numFmtId="165" fontId="29" fillId="0" borderId="0" xfId="5" applyFont="1" applyFill="1" applyBorder="1"/>
    <xf numFmtId="3" fontId="29" fillId="0" borderId="0" xfId="5" applyNumberFormat="1" applyFont="1" applyFill="1" applyBorder="1" applyAlignment="1">
      <alignment horizontal="right"/>
    </xf>
    <xf numFmtId="167" fontId="29" fillId="0" borderId="0" xfId="12" applyNumberFormat="1" applyFont="1" applyFill="1" applyBorder="1" applyAlignment="1" applyProtection="1">
      <alignment horizontal="right"/>
    </xf>
    <xf numFmtId="165" fontId="3" fillId="0" borderId="0" xfId="5" applyFont="1" applyBorder="1" applyAlignment="1">
      <alignment horizontal="right"/>
    </xf>
    <xf numFmtId="165" fontId="29" fillId="0" borderId="0" xfId="5" applyFont="1" applyBorder="1" applyAlignment="1">
      <alignment horizontal="right"/>
    </xf>
    <xf numFmtId="3" fontId="3" fillId="6" borderId="48" xfId="5" applyNumberFormat="1" applyFont="1" applyFill="1" applyBorder="1" applyAlignment="1" applyProtection="1">
      <alignment horizontal="right"/>
    </xf>
    <xf numFmtId="3" fontId="3" fillId="6" borderId="0" xfId="5" applyNumberFormat="1" applyFont="1" applyFill="1" applyBorder="1" applyAlignment="1" applyProtection="1">
      <alignment horizontal="right"/>
    </xf>
    <xf numFmtId="165" fontId="29" fillId="0" borderId="0" xfId="5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0" fillId="0" borderId="6" xfId="11" applyFont="1" applyFill="1" applyBorder="1" applyAlignment="1">
      <alignment vertical="center"/>
    </xf>
    <xf numFmtId="0" fontId="25" fillId="0" borderId="10" xfId="11" applyFont="1" applyBorder="1" applyAlignment="1">
      <alignment vertical="center" wrapText="1"/>
    </xf>
    <xf numFmtId="0" fontId="25" fillId="0" borderId="10" xfId="11" applyFont="1" applyFill="1" applyBorder="1"/>
    <xf numFmtId="17" fontId="48" fillId="5" borderId="1" xfId="0" applyNumberFormat="1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1" fillId="0" borderId="8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171" fontId="4" fillId="0" borderId="22" xfId="15" applyNumberFormat="1" applyFont="1" applyBorder="1" applyAlignment="1">
      <alignment vertical="center"/>
    </xf>
    <xf numFmtId="0" fontId="4" fillId="0" borderId="10" xfId="11" applyFont="1" applyFill="1" applyBorder="1" applyAlignment="1">
      <alignment wrapText="1"/>
    </xf>
    <xf numFmtId="0" fontId="4" fillId="6" borderId="23" xfId="0" quotePrefix="1" applyFont="1" applyFill="1" applyBorder="1" applyAlignment="1">
      <alignment vertical="center" wrapText="1"/>
    </xf>
    <xf numFmtId="0" fontId="3" fillId="6" borderId="23" xfId="0" quotePrefix="1" applyFont="1" applyFill="1" applyBorder="1" applyAlignment="1">
      <alignment vertical="center" wrapText="1"/>
    </xf>
    <xf numFmtId="171" fontId="37" fillId="0" borderId="46" xfId="15" applyNumberFormat="1" applyFont="1" applyBorder="1" applyAlignment="1">
      <alignment vertical="center"/>
    </xf>
    <xf numFmtId="171" fontId="37" fillId="0" borderId="17" xfId="15" applyNumberFormat="1" applyFont="1" applyBorder="1" applyAlignment="1">
      <alignment vertical="center"/>
    </xf>
    <xf numFmtId="171" fontId="37" fillId="0" borderId="45" xfId="15" applyNumberFormat="1" applyFont="1" applyBorder="1" applyAlignment="1">
      <alignment vertical="center"/>
    </xf>
    <xf numFmtId="171" fontId="37" fillId="0" borderId="51" xfId="15" applyNumberFormat="1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171" fontId="3" fillId="0" borderId="47" xfId="15" applyNumberFormat="1" applyFont="1" applyBorder="1" applyAlignment="1">
      <alignment vertical="center"/>
    </xf>
    <xf numFmtId="171" fontId="3" fillId="0" borderId="27" xfId="15" applyNumberFormat="1" applyFont="1" applyBorder="1" applyAlignment="1">
      <alignment vertical="center"/>
    </xf>
    <xf numFmtId="171" fontId="4" fillId="0" borderId="0" xfId="15" applyNumberFormat="1" applyFont="1" applyBorder="1" applyAlignment="1">
      <alignment vertical="center"/>
    </xf>
    <xf numFmtId="168" fontId="3" fillId="0" borderId="11" xfId="0" applyNumberFormat="1" applyFont="1" applyBorder="1" applyAlignment="1">
      <alignment horizontal="left" vertical="center" wrapText="1"/>
    </xf>
    <xf numFmtId="0" fontId="4" fillId="0" borderId="23" xfId="0" quotePrefix="1" applyFont="1" applyFill="1" applyBorder="1" applyAlignment="1">
      <alignment vertical="center" wrapText="1"/>
    </xf>
    <xf numFmtId="171" fontId="4" fillId="0" borderId="15" xfId="15" applyNumberFormat="1" applyFont="1" applyBorder="1" applyAlignment="1">
      <alignment vertical="center"/>
    </xf>
    <xf numFmtId="171" fontId="37" fillId="0" borderId="21" xfId="15" applyNumberFormat="1" applyFont="1" applyBorder="1" applyAlignment="1">
      <alignment vertical="center"/>
    </xf>
    <xf numFmtId="171" fontId="37" fillId="0" borderId="20" xfId="15" applyNumberFormat="1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171" fontId="4" fillId="0" borderId="1" xfId="15" applyNumberFormat="1" applyFont="1" applyBorder="1" applyAlignment="1">
      <alignment vertical="center"/>
    </xf>
    <xf numFmtId="171" fontId="4" fillId="0" borderId="21" xfId="15" applyNumberFormat="1" applyFont="1" applyBorder="1" applyAlignment="1">
      <alignment vertical="center"/>
    </xf>
    <xf numFmtId="171" fontId="4" fillId="0" borderId="20" xfId="15" applyNumberFormat="1" applyFont="1" applyBorder="1" applyAlignment="1">
      <alignment vertical="center"/>
    </xf>
    <xf numFmtId="0" fontId="41" fillId="0" borderId="20" xfId="0" applyFont="1" applyBorder="1" applyAlignment="1">
      <alignment vertical="center"/>
    </xf>
    <xf numFmtId="0" fontId="41" fillId="0" borderId="1" xfId="0" applyFont="1" applyBorder="1" applyAlignment="1">
      <alignment vertical="center" wrapText="1"/>
    </xf>
    <xf numFmtId="171" fontId="41" fillId="0" borderId="1" xfId="15" applyNumberFormat="1" applyFont="1" applyBorder="1" applyAlignment="1">
      <alignment vertical="center"/>
    </xf>
    <xf numFmtId="171" fontId="41" fillId="0" borderId="20" xfId="15" applyNumberFormat="1" applyFont="1" applyBorder="1" applyAlignment="1">
      <alignment vertical="center"/>
    </xf>
    <xf numFmtId="0" fontId="41" fillId="0" borderId="0" xfId="0" applyFont="1" applyAlignment="1">
      <alignment vertical="center"/>
    </xf>
    <xf numFmtId="0" fontId="4" fillId="6" borderId="12" xfId="0" quotePrefix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1" fontId="44" fillId="0" borderId="0" xfId="0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7" fontId="48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1" fillId="0" borderId="10" xfId="11" applyFont="1" applyFill="1" applyBorder="1" applyAlignment="1">
      <alignment wrapText="1"/>
    </xf>
    <xf numFmtId="0" fontId="57" fillId="0" borderId="9" xfId="0" applyFont="1" applyFill="1" applyBorder="1" applyAlignment="1">
      <alignment vertical="center"/>
    </xf>
    <xf numFmtId="171" fontId="57" fillId="0" borderId="34" xfId="0" applyNumberFormat="1" applyFont="1" applyFill="1" applyBorder="1" applyAlignment="1">
      <alignment vertical="center"/>
    </xf>
    <xf numFmtId="171" fontId="57" fillId="0" borderId="32" xfId="0" applyNumberFormat="1" applyFont="1" applyFill="1" applyBorder="1" applyAlignment="1">
      <alignment vertical="center"/>
    </xf>
    <xf numFmtId="0" fontId="57" fillId="0" borderId="32" xfId="0" applyFont="1" applyFill="1" applyBorder="1" applyAlignment="1">
      <alignment vertical="center"/>
    </xf>
    <xf numFmtId="0" fontId="57" fillId="0" borderId="33" xfId="0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165" fontId="57" fillId="0" borderId="0" xfId="7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171" fontId="4" fillId="0" borderId="22" xfId="0" applyNumberFormat="1" applyFont="1" applyFill="1" applyBorder="1" applyAlignment="1">
      <alignment vertical="center"/>
    </xf>
    <xf numFmtId="171" fontId="4" fillId="0" borderId="14" xfId="0" applyNumberFormat="1" applyFont="1" applyFill="1" applyBorder="1" applyAlignment="1">
      <alignment vertical="center"/>
    </xf>
    <xf numFmtId="171" fontId="4" fillId="0" borderId="31" xfId="0" applyNumberFormat="1" applyFont="1" applyFill="1" applyBorder="1" applyAlignment="1">
      <alignment vertical="center"/>
    </xf>
    <xf numFmtId="171" fontId="4" fillId="0" borderId="11" xfId="0" applyNumberFormat="1" applyFont="1" applyFill="1" applyBorder="1" applyAlignment="1">
      <alignment vertical="center"/>
    </xf>
    <xf numFmtId="171" fontId="4" fillId="0" borderId="0" xfId="0" applyNumberFormat="1" applyFont="1" applyFill="1" applyBorder="1" applyAlignment="1">
      <alignment vertical="center"/>
    </xf>
    <xf numFmtId="171" fontId="3" fillId="0" borderId="22" xfId="0" applyNumberFormat="1" applyFont="1" applyFill="1" applyBorder="1" applyAlignment="1">
      <alignment vertical="center"/>
    </xf>
    <xf numFmtId="171" fontId="3" fillId="0" borderId="14" xfId="0" applyNumberFormat="1" applyFont="1" applyFill="1" applyBorder="1" applyAlignment="1">
      <alignment vertical="center"/>
    </xf>
    <xf numFmtId="171" fontId="3" fillId="0" borderId="31" xfId="0" applyNumberFormat="1" applyFont="1" applyFill="1" applyBorder="1" applyAlignment="1">
      <alignment vertical="center"/>
    </xf>
    <xf numFmtId="171" fontId="3" fillId="0" borderId="0" xfId="0" applyNumberFormat="1" applyFont="1" applyFill="1" applyBorder="1" applyAlignment="1">
      <alignment vertical="center"/>
    </xf>
    <xf numFmtId="0" fontId="50" fillId="0" borderId="10" xfId="11" applyFont="1" applyFill="1" applyBorder="1" applyAlignment="1">
      <alignment wrapText="1"/>
    </xf>
    <xf numFmtId="171" fontId="50" fillId="0" borderId="22" xfId="0" applyNumberFormat="1" applyFont="1" applyFill="1" applyBorder="1" applyAlignment="1">
      <alignment horizontal="center" vertical="center"/>
    </xf>
    <xf numFmtId="171" fontId="50" fillId="0" borderId="22" xfId="0" applyNumberFormat="1" applyFont="1" applyFill="1" applyBorder="1" applyAlignment="1">
      <alignment vertical="center"/>
    </xf>
    <xf numFmtId="171" fontId="50" fillId="0" borderId="14" xfId="0" applyNumberFormat="1" applyFont="1" applyFill="1" applyBorder="1" applyAlignment="1">
      <alignment vertical="center"/>
    </xf>
    <xf numFmtId="171" fontId="50" fillId="0" borderId="31" xfId="0" applyNumberFormat="1" applyFont="1" applyFill="1" applyBorder="1" applyAlignment="1">
      <alignment vertical="center"/>
    </xf>
    <xf numFmtId="171" fontId="50" fillId="0" borderId="0" xfId="0" applyNumberFormat="1" applyFont="1" applyFill="1" applyBorder="1" applyAlignment="1">
      <alignment vertical="center"/>
    </xf>
    <xf numFmtId="0" fontId="50" fillId="0" borderId="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171" fontId="4" fillId="0" borderId="22" xfId="0" applyNumberFormat="1" applyFont="1" applyBorder="1" applyAlignment="1">
      <alignment vertical="center"/>
    </xf>
    <xf numFmtId="171" fontId="4" fillId="0" borderId="14" xfId="0" applyNumberFormat="1" applyFont="1" applyBorder="1" applyAlignment="1">
      <alignment vertical="center"/>
    </xf>
    <xf numFmtId="171" fontId="4" fillId="0" borderId="31" xfId="0" applyNumberFormat="1" applyFont="1" applyBorder="1" applyAlignment="1">
      <alignment vertical="center"/>
    </xf>
    <xf numFmtId="171" fontId="4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1" fillId="0" borderId="11" xfId="0" applyFont="1" applyFill="1" applyBorder="1" applyAlignment="1">
      <alignment horizontal="center" vertical="center"/>
    </xf>
    <xf numFmtId="171" fontId="41" fillId="0" borderId="22" xfId="0" applyNumberFormat="1" applyFont="1" applyFill="1" applyBorder="1" applyAlignment="1">
      <alignment vertical="center"/>
    </xf>
    <xf numFmtId="171" fontId="41" fillId="0" borderId="14" xfId="0" applyNumberFormat="1" applyFont="1" applyFill="1" applyBorder="1" applyAlignment="1">
      <alignment vertical="center"/>
    </xf>
    <xf numFmtId="171" fontId="41" fillId="0" borderId="31" xfId="0" applyNumberFormat="1" applyFont="1" applyFill="1" applyBorder="1" applyAlignment="1">
      <alignment vertical="center"/>
    </xf>
    <xf numFmtId="171" fontId="41" fillId="0" borderId="0" xfId="0" applyNumberFormat="1" applyFont="1" applyFill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0" fontId="41" fillId="0" borderId="0" xfId="0" applyFont="1" applyFill="1" applyAlignment="1">
      <alignment vertical="center"/>
    </xf>
    <xf numFmtId="171" fontId="41" fillId="0" borderId="11" xfId="15" applyNumberFormat="1" applyFont="1" applyBorder="1" applyAlignment="1">
      <alignment horizontal="center" vertical="center"/>
    </xf>
    <xf numFmtId="171" fontId="41" fillId="0" borderId="22" xfId="0" applyNumberFormat="1" applyFont="1" applyBorder="1" applyAlignment="1">
      <alignment vertical="center"/>
    </xf>
    <xf numFmtId="171" fontId="41" fillId="0" borderId="14" xfId="0" applyNumberFormat="1" applyFont="1" applyBorder="1" applyAlignment="1">
      <alignment vertical="center"/>
    </xf>
    <xf numFmtId="171" fontId="41" fillId="0" borderId="31" xfId="0" applyNumberFormat="1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171" fontId="4" fillId="0" borderId="10" xfId="0" applyNumberFormat="1" applyFont="1" applyFill="1" applyBorder="1" applyAlignment="1">
      <alignment vertical="center"/>
    </xf>
    <xf numFmtId="171" fontId="50" fillId="0" borderId="10" xfId="0" applyNumberFormat="1" applyFont="1" applyFill="1" applyBorder="1" applyAlignment="1">
      <alignment vertical="center"/>
    </xf>
    <xf numFmtId="0" fontId="50" fillId="0" borderId="0" xfId="0" applyFont="1" applyFill="1" applyBorder="1" applyAlignment="1">
      <alignment vertical="center"/>
    </xf>
    <xf numFmtId="0" fontId="50" fillId="0" borderId="0" xfId="0" applyFont="1" applyFill="1" applyAlignment="1">
      <alignment vertical="center"/>
    </xf>
    <xf numFmtId="171" fontId="3" fillId="0" borderId="22" xfId="0" applyNumberFormat="1" applyFont="1" applyBorder="1" applyAlignment="1">
      <alignment vertical="center"/>
    </xf>
    <xf numFmtId="171" fontId="3" fillId="0" borderId="14" xfId="0" applyNumberFormat="1" applyFont="1" applyBorder="1" applyAlignment="1">
      <alignment vertical="center"/>
    </xf>
    <xf numFmtId="171" fontId="3" fillId="0" borderId="31" xfId="0" applyNumberFormat="1" applyFont="1" applyBorder="1" applyAlignment="1">
      <alignment vertical="center"/>
    </xf>
    <xf numFmtId="0" fontId="4" fillId="0" borderId="12" xfId="11" applyFont="1" applyFill="1" applyBorder="1" applyAlignment="1">
      <alignment wrapText="1"/>
    </xf>
    <xf numFmtId="171" fontId="4" fillId="0" borderId="12" xfId="0" applyNumberFormat="1" applyFont="1" applyFill="1" applyBorder="1" applyAlignment="1">
      <alignment vertical="center"/>
    </xf>
    <xf numFmtId="171" fontId="4" fillId="0" borderId="28" xfId="0" applyNumberFormat="1" applyFont="1" applyFill="1" applyBorder="1" applyAlignment="1">
      <alignment vertical="center"/>
    </xf>
    <xf numFmtId="171" fontId="4" fillId="0" borderId="37" xfId="0" applyNumberFormat="1" applyFont="1" applyFill="1" applyBorder="1" applyAlignment="1">
      <alignment vertical="center"/>
    </xf>
    <xf numFmtId="171" fontId="4" fillId="0" borderId="38" xfId="0" applyNumberFormat="1" applyFont="1" applyFill="1" applyBorder="1" applyAlignment="1">
      <alignment vertical="center"/>
    </xf>
    <xf numFmtId="171" fontId="37" fillId="0" borderId="0" xfId="0" applyNumberFormat="1" applyFont="1" applyAlignment="1">
      <alignment vertical="center"/>
    </xf>
    <xf numFmtId="171" fontId="37" fillId="0" borderId="0" xfId="0" applyNumberFormat="1" applyFont="1" applyFill="1" applyBorder="1" applyAlignment="1">
      <alignment vertical="center"/>
    </xf>
    <xf numFmtId="0" fontId="37" fillId="0" borderId="0" xfId="0" applyFont="1" applyBorder="1" applyAlignment="1">
      <alignment vertical="center"/>
    </xf>
    <xf numFmtId="17" fontId="48" fillId="0" borderId="50" xfId="0" applyNumberFormat="1" applyFont="1" applyFill="1" applyBorder="1" applyAlignment="1">
      <alignment horizontal="center" vertical="center" wrapText="1"/>
    </xf>
    <xf numFmtId="0" fontId="37" fillId="0" borderId="8" xfId="11" applyFont="1" applyFill="1" applyBorder="1" applyAlignment="1">
      <alignment wrapText="1"/>
    </xf>
    <xf numFmtId="170" fontId="37" fillId="0" borderId="52" xfId="0" applyNumberFormat="1" applyFont="1" applyFill="1" applyBorder="1" applyAlignment="1">
      <alignment horizontal="center" vertical="center"/>
    </xf>
    <xf numFmtId="0" fontId="37" fillId="0" borderId="10" xfId="11" applyFont="1" applyFill="1" applyBorder="1" applyAlignment="1">
      <alignment wrapText="1"/>
    </xf>
    <xf numFmtId="0" fontId="3" fillId="6" borderId="10" xfId="0" applyFont="1" applyFill="1" applyBorder="1" applyAlignment="1">
      <alignment vertical="center"/>
    </xf>
    <xf numFmtId="167" fontId="37" fillId="0" borderId="22" xfId="0" applyNumberFormat="1" applyFont="1" applyFill="1" applyBorder="1" applyAlignment="1">
      <alignment horizontal="center" vertical="center"/>
    </xf>
    <xf numFmtId="167" fontId="37" fillId="0" borderId="14" xfId="0" applyNumberFormat="1" applyFont="1" applyFill="1" applyBorder="1" applyAlignment="1">
      <alignment horizontal="center" vertical="center"/>
    </xf>
    <xf numFmtId="167" fontId="37" fillId="0" borderId="31" xfId="0" applyNumberFormat="1" applyFont="1" applyFill="1" applyBorder="1" applyAlignment="1">
      <alignment horizontal="center" vertical="center"/>
    </xf>
    <xf numFmtId="170" fontId="37" fillId="0" borderId="22" xfId="0" applyNumberFormat="1" applyFont="1" applyFill="1" applyBorder="1" applyAlignment="1">
      <alignment horizontal="center" vertical="center"/>
    </xf>
    <xf numFmtId="170" fontId="37" fillId="0" borderId="14" xfId="0" applyNumberFormat="1" applyFont="1" applyFill="1" applyBorder="1" applyAlignment="1">
      <alignment horizontal="center" vertical="center"/>
    </xf>
    <xf numFmtId="170" fontId="37" fillId="0" borderId="31" xfId="0" applyNumberFormat="1" applyFont="1" applyFill="1" applyBorder="1" applyAlignment="1">
      <alignment horizontal="center" vertical="center"/>
    </xf>
    <xf numFmtId="0" fontId="37" fillId="0" borderId="12" xfId="11" applyFont="1" applyFill="1" applyBorder="1" applyAlignment="1">
      <alignment wrapText="1"/>
    </xf>
    <xf numFmtId="0" fontId="3" fillId="6" borderId="12" xfId="0" applyFont="1" applyFill="1" applyBorder="1" applyAlignment="1">
      <alignment vertical="center"/>
    </xf>
    <xf numFmtId="170" fontId="37" fillId="0" borderId="28" xfId="0" applyNumberFormat="1" applyFont="1" applyFill="1" applyBorder="1" applyAlignment="1">
      <alignment horizontal="center" vertical="center"/>
    </xf>
    <xf numFmtId="170" fontId="37" fillId="0" borderId="37" xfId="0" applyNumberFormat="1" applyFont="1" applyFill="1" applyBorder="1" applyAlignment="1">
      <alignment horizontal="center" vertical="center"/>
    </xf>
    <xf numFmtId="170" fontId="37" fillId="0" borderId="38" xfId="0" applyNumberFormat="1" applyFont="1" applyFill="1" applyBorder="1" applyAlignment="1">
      <alignment horizontal="center" vertical="center"/>
    </xf>
    <xf numFmtId="0" fontId="30" fillId="0" borderId="0" xfId="9" applyFont="1" applyFill="1" applyBorder="1"/>
    <xf numFmtId="0" fontId="12" fillId="0" borderId="0" xfId="9" applyFill="1"/>
    <xf numFmtId="0" fontId="58" fillId="0" borderId="0" xfId="0" applyFont="1"/>
    <xf numFmtId="0" fontId="12" fillId="0" borderId="0" xfId="0" applyFont="1"/>
    <xf numFmtId="0" fontId="20" fillId="0" borderId="0" xfId="0" applyFont="1"/>
    <xf numFmtId="0" fontId="16" fillId="0" borderId="0" xfId="0" applyFont="1"/>
    <xf numFmtId="0" fontId="23" fillId="0" borderId="0" xfId="0" applyFont="1"/>
    <xf numFmtId="0" fontId="12" fillId="0" borderId="53" xfId="0" applyFont="1" applyBorder="1"/>
    <xf numFmtId="0" fontId="23" fillId="0" borderId="53" xfId="0" applyFont="1" applyBorder="1"/>
    <xf numFmtId="0" fontId="16" fillId="0" borderId="53" xfId="0" applyFont="1" applyBorder="1"/>
    <xf numFmtId="177" fontId="14" fillId="0" borderId="54" xfId="10" applyNumberFormat="1" applyFont="1" applyBorder="1" applyAlignment="1">
      <alignment horizontal="center" vertical="center"/>
    </xf>
    <xf numFmtId="177" fontId="14" fillId="0" borderId="0" xfId="10" applyNumberFormat="1" applyFont="1" applyAlignment="1">
      <alignment horizontal="center" vertical="center"/>
    </xf>
    <xf numFmtId="177" fontId="14" fillId="0" borderId="55" xfId="10" applyNumberFormat="1" applyFont="1" applyBorder="1" applyAlignment="1">
      <alignment horizontal="center" vertical="center"/>
    </xf>
    <xf numFmtId="177" fontId="14" fillId="0" borderId="0" xfId="10" applyNumberFormat="1" applyFont="1" applyBorder="1" applyAlignment="1">
      <alignment horizontal="center" vertical="center"/>
    </xf>
    <xf numFmtId="4" fontId="16" fillId="6" borderId="14" xfId="0" quotePrefix="1" applyNumberFormat="1" applyFont="1" applyFill="1" applyBorder="1" applyAlignment="1">
      <alignment horizontal="center"/>
    </xf>
    <xf numFmtId="175" fontId="16" fillId="6" borderId="14" xfId="0" applyNumberFormat="1" applyFont="1" applyFill="1" applyBorder="1"/>
    <xf numFmtId="175" fontId="16" fillId="0" borderId="0" xfId="0" applyNumberFormat="1" applyFont="1" applyFill="1" applyBorder="1"/>
    <xf numFmtId="3" fontId="16" fillId="0" borderId="0" xfId="0" applyNumberFormat="1" applyFont="1"/>
    <xf numFmtId="3" fontId="16" fillId="0" borderId="56" xfId="0" applyNumberFormat="1" applyFont="1" applyBorder="1"/>
    <xf numFmtId="3" fontId="23" fillId="0" borderId="57" xfId="0" applyNumberFormat="1" applyFont="1" applyBorder="1"/>
    <xf numFmtId="0" fontId="23" fillId="0" borderId="55" xfId="0" applyFont="1" applyBorder="1"/>
    <xf numFmtId="0" fontId="58" fillId="0" borderId="0" xfId="0" applyFont="1" applyAlignment="1">
      <alignment vertical="center"/>
    </xf>
    <xf numFmtId="0" fontId="3" fillId="0" borderId="10" xfId="11" applyFont="1" applyFill="1" applyBorder="1" applyAlignment="1"/>
    <xf numFmtId="0" fontId="3" fillId="0" borderId="12" xfId="11" applyFont="1" applyFill="1" applyBorder="1" applyAlignment="1"/>
    <xf numFmtId="175" fontId="23" fillId="0" borderId="58" xfId="0" applyNumberFormat="1" applyFont="1" applyBorder="1"/>
    <xf numFmtId="0" fontId="14" fillId="0" borderId="59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6" fillId="0" borderId="35" xfId="0" applyFont="1" applyBorder="1"/>
    <xf numFmtId="175" fontId="16" fillId="6" borderId="61" xfId="0" applyNumberFormat="1" applyFont="1" applyFill="1" applyBorder="1"/>
    <xf numFmtId="175" fontId="16" fillId="6" borderId="62" xfId="0" applyNumberFormat="1" applyFont="1" applyFill="1" applyBorder="1"/>
    <xf numFmtId="175" fontId="16" fillId="6" borderId="37" xfId="0" applyNumberFormat="1" applyFont="1" applyFill="1" applyBorder="1"/>
    <xf numFmtId="0" fontId="12" fillId="0" borderId="19" xfId="0" applyFont="1" applyFill="1" applyBorder="1"/>
    <xf numFmtId="0" fontId="59" fillId="0" borderId="19" xfId="0" applyFont="1" applyFill="1" applyBorder="1"/>
    <xf numFmtId="0" fontId="23" fillId="0" borderId="63" xfId="0" applyFont="1" applyFill="1" applyBorder="1"/>
    <xf numFmtId="166" fontId="16" fillId="0" borderId="19" xfId="0" applyNumberFormat="1" applyFont="1" applyFill="1" applyBorder="1"/>
    <xf numFmtId="166" fontId="23" fillId="0" borderId="64" xfId="0" applyNumberFormat="1" applyFont="1" applyFill="1" applyBorder="1"/>
    <xf numFmtId="0" fontId="12" fillId="0" borderId="0" xfId="0" applyFont="1" applyFill="1"/>
    <xf numFmtId="4" fontId="16" fillId="0" borderId="45" xfId="0" quotePrefix="1" applyNumberFormat="1" applyFont="1" applyFill="1" applyBorder="1" applyAlignment="1">
      <alignment horizontal="center"/>
    </xf>
    <xf numFmtId="0" fontId="40" fillId="0" borderId="6" xfId="11" applyFont="1" applyFill="1" applyBorder="1" applyAlignment="1">
      <alignment vertical="center" wrapText="1"/>
    </xf>
    <xf numFmtId="1" fontId="3" fillId="0" borderId="14" xfId="0" applyNumberFormat="1" applyFont="1" applyBorder="1" applyAlignment="1">
      <alignment horizontal="right"/>
    </xf>
    <xf numFmtId="0" fontId="16" fillId="0" borderId="45" xfId="0" applyFont="1" applyBorder="1"/>
    <xf numFmtId="0" fontId="9" fillId="0" borderId="0" xfId="1" applyAlignment="1" applyProtection="1">
      <alignment vertical="center"/>
    </xf>
    <xf numFmtId="1" fontId="0" fillId="6" borderId="14" xfId="0" applyNumberFormat="1" applyFill="1" applyBorder="1"/>
    <xf numFmtId="1" fontId="3" fillId="0" borderId="14" xfId="0" applyNumberFormat="1" applyFont="1" applyBorder="1"/>
    <xf numFmtId="1" fontId="3" fillId="0" borderId="14" xfId="0" applyNumberFormat="1" applyFont="1" applyFill="1" applyBorder="1"/>
    <xf numFmtId="4" fontId="16" fillId="0" borderId="14" xfId="0" quotePrefix="1" applyNumberFormat="1" applyFont="1" applyFill="1" applyBorder="1" applyAlignment="1">
      <alignment horizontal="center"/>
    </xf>
    <xf numFmtId="0" fontId="16" fillId="6" borderId="14" xfId="0" applyFont="1" applyFill="1" applyBorder="1" applyAlignment="1">
      <alignment horizontal="center"/>
    </xf>
    <xf numFmtId="0" fontId="23" fillId="0" borderId="53" xfId="0" applyFont="1" applyFill="1" applyBorder="1"/>
    <xf numFmtId="0" fontId="14" fillId="0" borderId="60" xfId="0" applyFont="1" applyFill="1" applyBorder="1" applyAlignment="1">
      <alignment horizontal="center" vertical="center" wrapText="1"/>
    </xf>
    <xf numFmtId="4" fontId="16" fillId="0" borderId="65" xfId="0" quotePrefix="1" applyNumberFormat="1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vertical="center"/>
    </xf>
    <xf numFmtId="0" fontId="16" fillId="0" borderId="26" xfId="11" applyFont="1" applyFill="1" applyBorder="1" applyAlignment="1">
      <alignment vertical="center"/>
    </xf>
    <xf numFmtId="0" fontId="16" fillId="0" borderId="44" xfId="11" applyFont="1" applyFill="1" applyBorder="1" applyAlignment="1">
      <alignment vertical="center"/>
    </xf>
    <xf numFmtId="1" fontId="37" fillId="0" borderId="22" xfId="0" applyNumberFormat="1" applyFont="1" applyFill="1" applyBorder="1" applyAlignment="1">
      <alignment horizontal="center" vertical="center"/>
    </xf>
    <xf numFmtId="1" fontId="37" fillId="0" borderId="14" xfId="0" applyNumberFormat="1" applyFont="1" applyFill="1" applyBorder="1" applyAlignment="1">
      <alignment horizontal="center" vertical="center"/>
    </xf>
    <xf numFmtId="1" fontId="37" fillId="0" borderId="31" xfId="0" applyNumberFormat="1" applyFont="1" applyFill="1" applyBorder="1" applyAlignment="1">
      <alignment horizontal="center" vertical="center"/>
    </xf>
    <xf numFmtId="1" fontId="37" fillId="6" borderId="22" xfId="0" applyNumberFormat="1" applyFont="1" applyFill="1" applyBorder="1" applyAlignment="1">
      <alignment horizontal="center" vertical="center"/>
    </xf>
    <xf numFmtId="2" fontId="0" fillId="0" borderId="22" xfId="0" applyNumberFormat="1" applyFill="1" applyBorder="1" applyAlignment="1">
      <alignment horizontal="center"/>
    </xf>
    <xf numFmtId="168" fontId="3" fillId="6" borderId="38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1" fontId="16" fillId="0" borderId="23" xfId="11" applyNumberFormat="1" applyFont="1" applyFill="1" applyBorder="1" applyAlignment="1">
      <alignment horizontal="center" vertical="center"/>
    </xf>
    <xf numFmtId="1" fontId="16" fillId="0" borderId="23" xfId="9" applyNumberFormat="1" applyFont="1" applyFill="1" applyBorder="1" applyAlignment="1">
      <alignment horizontal="center"/>
    </xf>
    <xf numFmtId="1" fontId="23" fillId="0" borderId="23" xfId="11" applyNumberFormat="1" applyFont="1" applyFill="1" applyBorder="1" applyAlignment="1">
      <alignment horizontal="center" vertical="center"/>
    </xf>
    <xf numFmtId="1" fontId="16" fillId="0" borderId="23" xfId="11" applyNumberFormat="1" applyFont="1" applyBorder="1" applyAlignment="1">
      <alignment horizontal="center" vertical="center"/>
    </xf>
    <xf numFmtId="1" fontId="16" fillId="0" borderId="23" xfId="11" applyNumberFormat="1" applyFont="1" applyFill="1" applyBorder="1" applyAlignment="1">
      <alignment horizontal="center" vertical="center" wrapText="1"/>
    </xf>
    <xf numFmtId="1" fontId="25" fillId="0" borderId="10" xfId="11" applyNumberFormat="1" applyFont="1" applyBorder="1" applyAlignment="1">
      <alignment horizontal="center" vertical="center" wrapText="1"/>
    </xf>
    <xf numFmtId="1" fontId="25" fillId="0" borderId="10" xfId="11" applyNumberFormat="1" applyFont="1" applyFill="1" applyBorder="1" applyAlignment="1">
      <alignment horizontal="center"/>
    </xf>
    <xf numFmtId="169" fontId="4" fillId="0" borderId="0" xfId="13" applyNumberFormat="1" applyFont="1" applyFill="1" applyBorder="1" applyAlignment="1">
      <alignment horizontal="center" vertical="center"/>
    </xf>
    <xf numFmtId="3" fontId="40" fillId="0" borderId="0" xfId="0" applyNumberFormat="1" applyFont="1"/>
    <xf numFmtId="3" fontId="40" fillId="0" borderId="0" xfId="0" applyNumberFormat="1" applyFont="1" applyFill="1"/>
    <xf numFmtId="3" fontId="4" fillId="0" borderId="8" xfId="0" applyNumberFormat="1" applyFont="1" applyFill="1" applyBorder="1" applyAlignment="1">
      <alignment horizontal="center" vertical="center"/>
    </xf>
    <xf numFmtId="3" fontId="16" fillId="0" borderId="23" xfId="11" applyNumberFormat="1" applyFont="1" applyFill="1" applyBorder="1" applyAlignment="1">
      <alignment horizontal="center" vertical="center"/>
    </xf>
    <xf numFmtId="3" fontId="16" fillId="0" borderId="23" xfId="9" applyNumberFormat="1" applyFont="1" applyFill="1" applyBorder="1" applyAlignment="1">
      <alignment horizontal="center"/>
    </xf>
    <xf numFmtId="3" fontId="23" fillId="0" borderId="23" xfId="11" applyNumberFormat="1" applyFont="1" applyFill="1" applyBorder="1" applyAlignment="1">
      <alignment horizontal="center" vertical="center"/>
    </xf>
    <xf numFmtId="3" fontId="16" fillId="0" borderId="23" xfId="11" applyNumberFormat="1" applyFont="1" applyBorder="1" applyAlignment="1">
      <alignment horizontal="center" vertical="center"/>
    </xf>
    <xf numFmtId="3" fontId="16" fillId="0" borderId="23" xfId="11" applyNumberFormat="1" applyFont="1" applyFill="1" applyBorder="1" applyAlignment="1">
      <alignment horizontal="center" vertical="center" wrapText="1"/>
    </xf>
    <xf numFmtId="3" fontId="25" fillId="0" borderId="10" xfId="11" applyNumberFormat="1" applyFont="1" applyBorder="1" applyAlignment="1">
      <alignment horizontal="center" vertical="center" wrapText="1"/>
    </xf>
    <xf numFmtId="3" fontId="25" fillId="0" borderId="10" xfId="11" applyNumberFormat="1" applyFont="1" applyFill="1" applyBorder="1" applyAlignment="1">
      <alignment horizontal="center"/>
    </xf>
    <xf numFmtId="3" fontId="23" fillId="0" borderId="0" xfId="0" applyNumberFormat="1" applyFont="1"/>
    <xf numFmtId="168" fontId="3" fillId="6" borderId="28" xfId="0" applyNumberFormat="1" applyFont="1" applyFill="1" applyBorder="1" applyAlignment="1">
      <alignment horizontal="center" vertical="center"/>
    </xf>
    <xf numFmtId="168" fontId="3" fillId="6" borderId="37" xfId="0" applyNumberFormat="1" applyFont="1" applyFill="1" applyBorder="1" applyAlignment="1">
      <alignment horizontal="center" vertical="center"/>
    </xf>
    <xf numFmtId="1" fontId="37" fillId="6" borderId="14" xfId="0" applyNumberFormat="1" applyFont="1" applyFill="1" applyBorder="1" applyAlignment="1">
      <alignment horizontal="center" vertical="center"/>
    </xf>
    <xf numFmtId="175" fontId="16" fillId="6" borderId="66" xfId="0" applyNumberFormat="1" applyFont="1" applyFill="1" applyBorder="1"/>
    <xf numFmtId="175" fontId="16" fillId="6" borderId="16" xfId="0" applyNumberFormat="1" applyFont="1" applyFill="1" applyBorder="1"/>
    <xf numFmtId="0" fontId="23" fillId="0" borderId="0" xfId="0" applyFont="1" applyBorder="1"/>
    <xf numFmtId="0" fontId="4" fillId="0" borderId="0" xfId="0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left" vertical="center"/>
    </xf>
    <xf numFmtId="168" fontId="4" fillId="6" borderId="23" xfId="0" applyNumberFormat="1" applyFont="1" applyFill="1" applyBorder="1" applyAlignment="1">
      <alignment horizontal="center" vertical="center"/>
    </xf>
    <xf numFmtId="1" fontId="0" fillId="6" borderId="22" xfId="0" applyNumberFormat="1" applyFill="1" applyBorder="1" applyAlignment="1">
      <alignment horizontal="center"/>
    </xf>
    <xf numFmtId="1" fontId="3" fillId="0" borderId="0" xfId="0" applyNumberFormat="1" applyFont="1" applyBorder="1"/>
    <xf numFmtId="0" fontId="3" fillId="6" borderId="39" xfId="0" applyFont="1" applyFill="1" applyBorder="1"/>
    <xf numFmtId="1" fontId="3" fillId="6" borderId="37" xfId="0" applyNumberFormat="1" applyFont="1" applyFill="1" applyBorder="1"/>
    <xf numFmtId="1" fontId="3" fillId="0" borderId="32" xfId="0" applyNumberFormat="1" applyFont="1" applyFill="1" applyBorder="1"/>
    <xf numFmtId="0" fontId="3" fillId="0" borderId="27" xfId="0" applyFont="1" applyBorder="1" applyAlignment="1">
      <alignment vertical="center"/>
    </xf>
    <xf numFmtId="171" fontId="3" fillId="6" borderId="40" xfId="15" applyNumberFormat="1" applyFont="1" applyFill="1" applyBorder="1" applyAlignment="1">
      <alignment vertical="center"/>
    </xf>
    <xf numFmtId="171" fontId="3" fillId="6" borderId="16" xfId="15" applyNumberFormat="1" applyFont="1" applyFill="1" applyBorder="1" applyAlignment="1">
      <alignment vertical="center"/>
    </xf>
    <xf numFmtId="171" fontId="3" fillId="6" borderId="67" xfId="15" applyNumberFormat="1" applyFont="1" applyFill="1" applyBorder="1" applyAlignment="1">
      <alignment vertical="center"/>
    </xf>
    <xf numFmtId="168" fontId="3" fillId="0" borderId="0" xfId="0" applyNumberFormat="1" applyFont="1" applyAlignment="1">
      <alignment vertical="center"/>
    </xf>
    <xf numFmtId="0" fontId="16" fillId="0" borderId="0" xfId="11" applyFont="1" applyFill="1" applyBorder="1" applyAlignment="1">
      <alignment vertical="center"/>
    </xf>
    <xf numFmtId="171" fontId="3" fillId="0" borderId="43" xfId="15" applyNumberFormat="1" applyFont="1" applyBorder="1" applyAlignment="1">
      <alignment vertical="center"/>
    </xf>
    <xf numFmtId="0" fontId="47" fillId="0" borderId="0" xfId="0" applyFont="1"/>
    <xf numFmtId="171" fontId="3" fillId="0" borderId="51" xfId="14" applyNumberFormat="1" applyFont="1" applyFill="1" applyBorder="1" applyAlignment="1">
      <alignment vertical="center"/>
    </xf>
    <xf numFmtId="171" fontId="3" fillId="0" borderId="68" xfId="14" applyNumberFormat="1" applyFont="1" applyBorder="1" applyAlignment="1">
      <alignment vertical="center"/>
    </xf>
    <xf numFmtId="171" fontId="3" fillId="0" borderId="1" xfId="14" applyNumberFormat="1" applyFont="1" applyBorder="1" applyAlignment="1">
      <alignment vertical="center"/>
    </xf>
    <xf numFmtId="168" fontId="3" fillId="0" borderId="38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3" fillId="6" borderId="35" xfId="0" applyFont="1" applyFill="1" applyBorder="1"/>
    <xf numFmtId="1" fontId="3" fillId="6" borderId="69" xfId="0" applyNumberFormat="1" applyFont="1" applyFill="1" applyBorder="1"/>
    <xf numFmtId="0" fontId="59" fillId="0" borderId="19" xfId="0" applyFont="1" applyFill="1" applyBorder="1" applyAlignment="1">
      <alignment horizontal="center"/>
    </xf>
    <xf numFmtId="171" fontId="3" fillId="0" borderId="9" xfId="15" applyNumberFormat="1" applyFont="1" applyFill="1" applyBorder="1" applyAlignment="1">
      <alignment vertical="center"/>
    </xf>
    <xf numFmtId="3" fontId="3" fillId="6" borderId="43" xfId="5" applyNumberFormat="1" applyFont="1" applyFill="1" applyBorder="1" applyAlignment="1" applyProtection="1">
      <alignment horizontal="right"/>
    </xf>
    <xf numFmtId="0" fontId="0" fillId="0" borderId="32" xfId="0" applyBorder="1"/>
    <xf numFmtId="0" fontId="2" fillId="0" borderId="32" xfId="0" applyFont="1" applyBorder="1" applyAlignment="1">
      <alignment horizontal="center" vertical="center" wrapText="1"/>
    </xf>
    <xf numFmtId="2" fontId="0" fillId="0" borderId="32" xfId="0" applyNumberFormat="1" applyFill="1" applyBorder="1"/>
    <xf numFmtId="2" fontId="0" fillId="0" borderId="33" xfId="0" applyNumberFormat="1" applyFill="1" applyBorder="1"/>
    <xf numFmtId="0" fontId="2" fillId="0" borderId="14" xfId="0" applyFont="1" applyBorder="1" applyAlignment="1">
      <alignment horizontal="center" vertical="center" wrapText="1"/>
    </xf>
    <xf numFmtId="2" fontId="0" fillId="8" borderId="14" xfId="0" applyNumberFormat="1" applyFill="1" applyBorder="1"/>
    <xf numFmtId="2" fontId="0" fillId="8" borderId="31" xfId="0" applyNumberFormat="1" applyFill="1" applyBorder="1"/>
    <xf numFmtId="2" fontId="0" fillId="6" borderId="14" xfId="0" applyNumberFormat="1" applyFill="1" applyBorder="1"/>
    <xf numFmtId="2" fontId="0" fillId="6" borderId="31" xfId="0" applyNumberFormat="1" applyFill="1" applyBorder="1"/>
    <xf numFmtId="0" fontId="45" fillId="0" borderId="31" xfId="0" applyFont="1" applyBorder="1" applyAlignment="1">
      <alignment horizontal="left"/>
    </xf>
    <xf numFmtId="2" fontId="0" fillId="6" borderId="37" xfId="0" applyNumberFormat="1" applyFill="1" applyBorder="1"/>
    <xf numFmtId="2" fontId="0" fillId="6" borderId="38" xfId="0" applyNumberFormat="1" applyFill="1" applyBorder="1"/>
    <xf numFmtId="0" fontId="0" fillId="6" borderId="22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55" fillId="2" borderId="70" xfId="0" applyFont="1" applyFill="1" applyBorder="1" applyAlignment="1">
      <alignment horizontal="left"/>
    </xf>
    <xf numFmtId="0" fontId="0" fillId="0" borderId="29" xfId="0" applyBorder="1"/>
    <xf numFmtId="0" fontId="60" fillId="0" borderId="29" xfId="0" applyFont="1" applyBorder="1" applyAlignment="1">
      <alignment horizontal="left"/>
    </xf>
    <xf numFmtId="168" fontId="3" fillId="0" borderId="23" xfId="0" applyNumberFormat="1" applyFont="1" applyFill="1" applyBorder="1" applyAlignment="1">
      <alignment horizontal="center" vertical="center"/>
    </xf>
    <xf numFmtId="0" fontId="16" fillId="0" borderId="45" xfId="0" applyFont="1" applyBorder="1" applyAlignment="1">
      <alignment horizontal="center"/>
    </xf>
    <xf numFmtId="165" fontId="7" fillId="6" borderId="0" xfId="5" applyFont="1" applyFill="1" applyBorder="1"/>
    <xf numFmtId="3" fontId="3" fillId="0" borderId="48" xfId="5" applyNumberFormat="1" applyFont="1" applyFill="1" applyBorder="1" applyAlignment="1" applyProtection="1">
      <alignment horizontal="right"/>
    </xf>
    <xf numFmtId="165" fontId="4" fillId="0" borderId="0" xfId="7" applyFont="1" applyFill="1" applyAlignment="1">
      <alignment vertical="center" wrapText="1"/>
    </xf>
    <xf numFmtId="0" fontId="16" fillId="6" borderId="69" xfId="0" applyFont="1" applyFill="1" applyBorder="1" applyAlignment="1">
      <alignment horizontal="center"/>
    </xf>
    <xf numFmtId="0" fontId="16" fillId="0" borderId="45" xfId="0" applyFont="1" applyFill="1" applyBorder="1" applyAlignment="1">
      <alignment horizontal="center"/>
    </xf>
    <xf numFmtId="0" fontId="61" fillId="0" borderId="10" xfId="11" applyFont="1" applyFill="1" applyBorder="1" applyAlignment="1">
      <alignment vertical="center"/>
    </xf>
    <xf numFmtId="1" fontId="4" fillId="0" borderId="10" xfId="0" applyNumberFormat="1" applyFont="1" applyFill="1" applyBorder="1" applyAlignment="1">
      <alignment horizontal="center" vertical="center"/>
    </xf>
    <xf numFmtId="1" fontId="25" fillId="0" borderId="23" xfId="11" applyNumberFormat="1" applyFont="1" applyFill="1" applyBorder="1" applyAlignment="1">
      <alignment horizontal="center" vertical="center"/>
    </xf>
    <xf numFmtId="166" fontId="16" fillId="0" borderId="45" xfId="0" applyNumberFormat="1" applyFont="1" applyFill="1" applyBorder="1"/>
    <xf numFmtId="0" fontId="5" fillId="0" borderId="15" xfId="0" applyFont="1" applyBorder="1" applyAlignment="1">
      <alignment horizontal="left" vertical="center"/>
    </xf>
    <xf numFmtId="0" fontId="63" fillId="0" borderId="53" xfId="0" applyFont="1" applyBorder="1"/>
    <xf numFmtId="1" fontId="0" fillId="6" borderId="34" xfId="0" applyNumberFormat="1" applyFill="1" applyBorder="1" applyAlignment="1">
      <alignment horizontal="center"/>
    </xf>
    <xf numFmtId="1" fontId="0" fillId="6" borderId="32" xfId="0" applyNumberFormat="1" applyFill="1" applyBorder="1" applyAlignment="1">
      <alignment horizontal="center"/>
    </xf>
    <xf numFmtId="1" fontId="0" fillId="6" borderId="33" xfId="0" applyNumberFormat="1" applyFill="1" applyBorder="1" applyAlignment="1">
      <alignment horizontal="center"/>
    </xf>
    <xf numFmtId="1" fontId="0" fillId="6" borderId="14" xfId="0" applyNumberFormat="1" applyFill="1" applyBorder="1" applyAlignment="1">
      <alignment horizontal="center"/>
    </xf>
    <xf numFmtId="1" fontId="0" fillId="6" borderId="31" xfId="0" applyNumberFormat="1" applyFill="1" applyBorder="1" applyAlignment="1">
      <alignment horizontal="center"/>
    </xf>
    <xf numFmtId="1" fontId="0" fillId="6" borderId="28" xfId="0" applyNumberFormat="1" applyFill="1" applyBorder="1" applyAlignment="1">
      <alignment horizontal="center"/>
    </xf>
    <xf numFmtId="1" fontId="0" fillId="6" borderId="37" xfId="0" applyNumberFormat="1" applyFill="1" applyBorder="1" applyAlignment="1">
      <alignment horizontal="center"/>
    </xf>
    <xf numFmtId="1" fontId="0" fillId="6" borderId="38" xfId="0" applyNumberFormat="1" applyFill="1" applyBorder="1" applyAlignment="1">
      <alignment horizontal="center"/>
    </xf>
    <xf numFmtId="2" fontId="0" fillId="6" borderId="32" xfId="0" applyNumberFormat="1" applyFill="1" applyBorder="1"/>
    <xf numFmtId="0" fontId="0" fillId="6" borderId="34" xfId="0" applyFill="1" applyBorder="1" applyAlignment="1">
      <alignment horizontal="center"/>
    </xf>
    <xf numFmtId="2" fontId="0" fillId="6" borderId="69" xfId="0" applyNumberFormat="1" applyFill="1" applyBorder="1"/>
    <xf numFmtId="2" fontId="0" fillId="6" borderId="68" xfId="0" applyNumberFormat="1" applyFill="1" applyBorder="1"/>
    <xf numFmtId="175" fontId="16" fillId="0" borderId="71" xfId="0" applyNumberFormat="1" applyFont="1" applyFill="1" applyBorder="1"/>
    <xf numFmtId="0" fontId="62" fillId="0" borderId="0" xfId="0" applyFont="1" applyBorder="1" applyAlignment="1">
      <alignment horizontal="left" wrapText="1"/>
    </xf>
    <xf numFmtId="14" fontId="62" fillId="0" borderId="0" xfId="0" applyNumberFormat="1" applyFont="1" applyFill="1" applyBorder="1" applyAlignment="1">
      <alignment horizontal="left" wrapText="1"/>
    </xf>
    <xf numFmtId="0" fontId="62" fillId="0" borderId="0" xfId="0" applyFont="1" applyFill="1" applyBorder="1" applyAlignment="1">
      <alignment horizontal="center" wrapText="1"/>
    </xf>
    <xf numFmtId="177" fontId="14" fillId="6" borderId="54" xfId="1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1" fontId="16" fillId="0" borderId="0" xfId="0" applyNumberFormat="1" applyFont="1"/>
    <xf numFmtId="173" fontId="3" fillId="6" borderId="0" xfId="5" applyNumberFormat="1" applyFont="1" applyFill="1" applyBorder="1" applyAlignment="1">
      <alignment horizontal="right"/>
    </xf>
    <xf numFmtId="165" fontId="3" fillId="0" borderId="0" xfId="5" applyFont="1" applyFill="1" applyBorder="1" applyAlignment="1">
      <alignment horizontal="left"/>
    </xf>
    <xf numFmtId="176" fontId="3" fillId="0" borderId="0" xfId="5" applyNumberFormat="1" applyFont="1" applyFill="1" applyBorder="1" applyAlignment="1" applyProtection="1">
      <alignment horizontal="right"/>
    </xf>
    <xf numFmtId="165" fontId="29" fillId="0" borderId="49" xfId="5" applyFont="1" applyFill="1" applyBorder="1" applyAlignment="1">
      <alignment horizontal="left"/>
    </xf>
    <xf numFmtId="165" fontId="29" fillId="0" borderId="49" xfId="5" applyFont="1" applyFill="1" applyBorder="1"/>
    <xf numFmtId="3" fontId="29" fillId="6" borderId="49" xfId="5" applyNumberFormat="1" applyFont="1" applyFill="1" applyBorder="1" applyAlignment="1" applyProtection="1">
      <alignment horizontal="right"/>
    </xf>
    <xf numFmtId="165" fontId="29" fillId="0" borderId="0" xfId="5" applyFont="1" applyBorder="1"/>
    <xf numFmtId="173" fontId="3" fillId="6" borderId="0" xfId="5" applyNumberFormat="1" applyFont="1" applyFill="1" applyBorder="1" applyAlignment="1" applyProtection="1">
      <alignment horizontal="right"/>
    </xf>
    <xf numFmtId="0" fontId="3" fillId="0" borderId="0" xfId="0" applyFont="1" applyFill="1" applyAlignment="1">
      <alignment horizontal="center" vertical="center"/>
    </xf>
    <xf numFmtId="169" fontId="3" fillId="0" borderId="0" xfId="0" applyNumberFormat="1" applyFont="1" applyFill="1" applyAlignment="1">
      <alignment horizontal="center" vertical="center"/>
    </xf>
    <xf numFmtId="17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vertical="center"/>
    </xf>
    <xf numFmtId="4" fontId="3" fillId="0" borderId="0" xfId="5" applyNumberFormat="1" applyFont="1" applyBorder="1" applyAlignment="1" applyProtection="1">
      <alignment horizontal="right"/>
    </xf>
    <xf numFmtId="0" fontId="3" fillId="6" borderId="27" xfId="0" applyFont="1" applyFill="1" applyBorder="1" applyAlignment="1">
      <alignment vertical="center"/>
    </xf>
    <xf numFmtId="170" fontId="37" fillId="0" borderId="0" xfId="0" applyNumberFormat="1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vertical="center"/>
    </xf>
    <xf numFmtId="9" fontId="3" fillId="6" borderId="11" xfId="0" applyNumberFormat="1" applyFont="1" applyFill="1" applyBorder="1" applyAlignment="1">
      <alignment vertical="center"/>
    </xf>
    <xf numFmtId="168" fontId="37" fillId="0" borderId="14" xfId="0" applyNumberFormat="1" applyFont="1" applyFill="1" applyBorder="1" applyAlignment="1">
      <alignment horizontal="center" vertical="center"/>
    </xf>
    <xf numFmtId="168" fontId="37" fillId="0" borderId="31" xfId="0" applyNumberFormat="1" applyFont="1" applyFill="1" applyBorder="1" applyAlignment="1">
      <alignment horizontal="center" vertical="center"/>
    </xf>
    <xf numFmtId="167" fontId="37" fillId="0" borderId="0" xfId="0" applyNumberFormat="1" applyFont="1" applyFill="1" applyBorder="1" applyAlignment="1">
      <alignment horizontal="center" vertical="center"/>
    </xf>
    <xf numFmtId="1" fontId="37" fillId="6" borderId="31" xfId="0" applyNumberFormat="1" applyFont="1" applyFill="1" applyBorder="1" applyAlignment="1">
      <alignment horizontal="center" vertical="center"/>
    </xf>
    <xf numFmtId="0" fontId="9" fillId="0" borderId="1" xfId="1" applyFont="1" applyBorder="1" applyAlignment="1" applyProtection="1">
      <alignment vertical="center"/>
    </xf>
    <xf numFmtId="0" fontId="64" fillId="0" borderId="0" xfId="0" applyFont="1" applyBorder="1"/>
    <xf numFmtId="0" fontId="64" fillId="0" borderId="72" xfId="0" applyFont="1" applyBorder="1"/>
    <xf numFmtId="0" fontId="64" fillId="0" borderId="16" xfId="0" applyFont="1" applyBorder="1"/>
    <xf numFmtId="0" fontId="64" fillId="0" borderId="35" xfId="0" applyFont="1" applyBorder="1"/>
    <xf numFmtId="0" fontId="64" fillId="0" borderId="14" xfId="0" applyFont="1" applyBorder="1"/>
    <xf numFmtId="0" fontId="64" fillId="0" borderId="14" xfId="0" applyFont="1" applyBorder="1" applyAlignment="1">
      <alignment horizontal="center"/>
    </xf>
    <xf numFmtId="0" fontId="64" fillId="0" borderId="15" xfId="0" applyFont="1" applyBorder="1"/>
    <xf numFmtId="0" fontId="64" fillId="0" borderId="29" xfId="0" applyFont="1" applyBorder="1"/>
    <xf numFmtId="0" fontId="64" fillId="0" borderId="69" xfId="0" applyFont="1" applyBorder="1"/>
    <xf numFmtId="0" fontId="64" fillId="0" borderId="1" xfId="0" applyFont="1" applyBorder="1" applyAlignment="1">
      <alignment wrapText="1"/>
    </xf>
    <xf numFmtId="0" fontId="64" fillId="6" borderId="1" xfId="0" applyFont="1" applyFill="1" applyBorder="1"/>
    <xf numFmtId="0" fontId="64" fillId="0" borderId="45" xfId="0" applyFont="1" applyBorder="1"/>
    <xf numFmtId="0" fontId="64" fillId="0" borderId="18" xfId="0" applyFont="1" applyBorder="1"/>
    <xf numFmtId="0" fontId="64" fillId="0" borderId="69" xfId="0" applyFont="1" applyBorder="1" applyAlignment="1">
      <alignment horizontal="center" wrapText="1"/>
    </xf>
    <xf numFmtId="0" fontId="64" fillId="0" borderId="73" xfId="0" applyFont="1" applyBorder="1"/>
    <xf numFmtId="0" fontId="64" fillId="0" borderId="67" xfId="0" applyFont="1" applyBorder="1"/>
    <xf numFmtId="1" fontId="3" fillId="0" borderId="0" xfId="5" applyNumberFormat="1" applyFont="1" applyFill="1" applyBorder="1" applyAlignment="1">
      <alignment horizontal="right"/>
    </xf>
    <xf numFmtId="0" fontId="20" fillId="0" borderId="15" xfId="0" applyFont="1" applyBorder="1" applyAlignment="1">
      <alignment horizontal="center" vertical="center" wrapText="1"/>
    </xf>
    <xf numFmtId="0" fontId="64" fillId="0" borderId="35" xfId="0" applyFont="1" applyBorder="1" applyAlignment="1">
      <alignment horizontal="center"/>
    </xf>
    <xf numFmtId="0" fontId="20" fillId="0" borderId="14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64" fillId="0" borderId="1" xfId="0" applyFont="1" applyBorder="1" applyAlignment="1">
      <alignment horizontal="center" wrapText="1"/>
    </xf>
    <xf numFmtId="0" fontId="64" fillId="0" borderId="29" xfId="0" applyFont="1" applyBorder="1" applyAlignment="1">
      <alignment wrapText="1"/>
    </xf>
    <xf numFmtId="0" fontId="64" fillId="4" borderId="1" xfId="0" applyFont="1" applyFill="1" applyBorder="1" applyAlignment="1">
      <alignment wrapText="1"/>
    </xf>
    <xf numFmtId="0" fontId="64" fillId="0" borderId="73" xfId="0" applyFont="1" applyBorder="1" applyAlignment="1">
      <alignment horizontal="center" vertical="center" textRotation="90" wrapText="1"/>
    </xf>
    <xf numFmtId="0" fontId="64" fillId="0" borderId="16" xfId="0" applyFont="1" applyFill="1" applyBorder="1"/>
    <xf numFmtId="0" fontId="64" fillId="0" borderId="41" xfId="0" applyFont="1" applyFill="1" applyBorder="1"/>
    <xf numFmtId="1" fontId="64" fillId="6" borderId="1" xfId="0" applyNumberFormat="1" applyFont="1" applyFill="1" applyBorder="1"/>
    <xf numFmtId="0" fontId="64" fillId="0" borderId="16" xfId="0" applyFont="1" applyBorder="1" applyAlignment="1">
      <alignment horizontal="center" vertical="center" textRotation="90" wrapText="1"/>
    </xf>
    <xf numFmtId="0" fontId="64" fillId="0" borderId="16" xfId="0" applyFont="1" applyBorder="1" applyAlignment="1">
      <alignment wrapText="1"/>
    </xf>
    <xf numFmtId="0" fontId="64" fillId="0" borderId="69" xfId="0" applyFont="1" applyBorder="1" applyAlignment="1">
      <alignment horizontal="center"/>
    </xf>
    <xf numFmtId="0" fontId="64" fillId="0" borderId="69" xfId="0" applyFont="1" applyFill="1" applyBorder="1"/>
    <xf numFmtId="0" fontId="64" fillId="0" borderId="68" xfId="0" applyFont="1" applyFill="1" applyBorder="1"/>
    <xf numFmtId="0" fontId="20" fillId="0" borderId="14" xfId="0" applyFont="1" applyBorder="1"/>
    <xf numFmtId="165" fontId="3" fillId="0" borderId="0" xfId="7" applyFont="1" applyFill="1" applyAlignment="1">
      <alignment vertical="center"/>
    </xf>
    <xf numFmtId="0" fontId="64" fillId="0" borderId="30" xfId="0" applyFont="1" applyBorder="1"/>
    <xf numFmtId="0" fontId="64" fillId="0" borderId="1" xfId="0" applyFont="1" applyBorder="1" applyAlignment="1">
      <alignment horizontal="center" vertical="center"/>
    </xf>
    <xf numFmtId="0" fontId="64" fillId="0" borderId="15" xfId="0" applyFont="1" applyBorder="1" applyAlignment="1">
      <alignment horizontal="center" vertical="center" textRotation="90" wrapText="1"/>
    </xf>
    <xf numFmtId="4" fontId="16" fillId="6" borderId="14" xfId="0" applyNumberFormat="1" applyFont="1" applyFill="1" applyBorder="1"/>
    <xf numFmtId="0" fontId="67" fillId="0" borderId="0" xfId="1" applyFont="1" applyFill="1" applyAlignment="1" applyProtection="1">
      <alignment vertical="center"/>
    </xf>
    <xf numFmtId="0" fontId="68" fillId="0" borderId="0" xfId="0" applyFont="1"/>
    <xf numFmtId="0" fontId="69" fillId="0" borderId="14" xfId="0" applyFont="1" applyBorder="1"/>
    <xf numFmtId="0" fontId="67" fillId="0" borderId="0" xfId="0" applyFont="1"/>
    <xf numFmtId="0" fontId="70" fillId="0" borderId="0" xfId="0" applyFont="1" applyBorder="1" applyAlignment="1">
      <alignment horizontal="justify" vertical="center"/>
    </xf>
    <xf numFmtId="0" fontId="71" fillId="0" borderId="0" xfId="0" applyFont="1" applyBorder="1" applyAlignment="1">
      <alignment horizontal="right" vertical="center"/>
    </xf>
    <xf numFmtId="0" fontId="72" fillId="0" borderId="0" xfId="0" applyFont="1" applyFill="1" applyAlignment="1">
      <alignment vertical="center"/>
    </xf>
    <xf numFmtId="0" fontId="67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justify" vertical="center"/>
    </xf>
    <xf numFmtId="0" fontId="46" fillId="0" borderId="29" xfId="0" applyFont="1" applyBorder="1" applyAlignment="1"/>
    <xf numFmtId="0" fontId="3" fillId="6" borderId="10" xfId="0" applyFont="1" applyFill="1" applyBorder="1"/>
    <xf numFmtId="0" fontId="4" fillId="5" borderId="5" xfId="0" applyFont="1" applyFill="1" applyBorder="1" applyAlignment="1">
      <alignment horizontal="center" vertical="center" wrapText="1"/>
    </xf>
    <xf numFmtId="0" fontId="3" fillId="0" borderId="35" xfId="0" applyFont="1" applyBorder="1"/>
    <xf numFmtId="178" fontId="37" fillId="0" borderId="22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40" fillId="0" borderId="7" xfId="11" applyFont="1" applyBorder="1" applyAlignment="1">
      <alignment vertical="center"/>
    </xf>
    <xf numFmtId="173" fontId="3" fillId="0" borderId="0" xfId="5" applyNumberFormat="1" applyFont="1" applyFill="1" applyBorder="1" applyAlignment="1">
      <alignment horizontal="right"/>
    </xf>
    <xf numFmtId="171" fontId="4" fillId="6" borderId="12" xfId="15" applyNumberFormat="1" applyFont="1" applyFill="1" applyBorder="1" applyAlignment="1">
      <alignment vertical="center"/>
    </xf>
    <xf numFmtId="171" fontId="4" fillId="6" borderId="74" xfId="15" applyNumberFormat="1" applyFont="1" applyFill="1" applyBorder="1" applyAlignment="1">
      <alignment vertical="center"/>
    </xf>
    <xf numFmtId="171" fontId="3" fillId="0" borderId="15" xfId="15" applyNumberFormat="1" applyFont="1" applyFill="1" applyBorder="1" applyAlignment="1">
      <alignment vertical="center"/>
    </xf>
    <xf numFmtId="171" fontId="35" fillId="0" borderId="22" xfId="15" applyNumberFormat="1" applyFont="1" applyFill="1" applyBorder="1" applyAlignment="1">
      <alignment vertical="center"/>
    </xf>
    <xf numFmtId="171" fontId="35" fillId="0" borderId="14" xfId="15" applyNumberFormat="1" applyFont="1" applyFill="1" applyBorder="1" applyAlignment="1">
      <alignment vertical="center"/>
    </xf>
    <xf numFmtId="171" fontId="35" fillId="0" borderId="31" xfId="15" applyNumberFormat="1" applyFont="1" applyFill="1" applyBorder="1" applyAlignment="1">
      <alignment vertical="center"/>
    </xf>
    <xf numFmtId="171" fontId="4" fillId="6" borderId="10" xfId="15" applyNumberFormat="1" applyFont="1" applyFill="1" applyBorder="1" applyAlignment="1">
      <alignment vertical="center"/>
    </xf>
    <xf numFmtId="171" fontId="4" fillId="6" borderId="14" xfId="15" applyNumberFormat="1" applyFont="1" applyFill="1" applyBorder="1" applyAlignment="1">
      <alignment vertical="center"/>
    </xf>
    <xf numFmtId="3" fontId="40" fillId="0" borderId="56" xfId="0" applyNumberFormat="1" applyFont="1" applyBorder="1"/>
    <xf numFmtId="168" fontId="37" fillId="0" borderId="34" xfId="0" applyNumberFormat="1" applyFont="1" applyFill="1" applyBorder="1" applyAlignment="1">
      <alignment horizontal="center" vertical="center"/>
    </xf>
    <xf numFmtId="168" fontId="37" fillId="0" borderId="32" xfId="0" applyNumberFormat="1" applyFont="1" applyFill="1" applyBorder="1" applyAlignment="1">
      <alignment horizontal="center" vertical="center"/>
    </xf>
    <xf numFmtId="168" fontId="37" fillId="0" borderId="33" xfId="0" applyNumberFormat="1" applyFont="1" applyFill="1" applyBorder="1" applyAlignment="1">
      <alignment horizontal="center" vertical="center"/>
    </xf>
    <xf numFmtId="178" fontId="37" fillId="0" borderId="14" xfId="0" applyNumberFormat="1" applyFont="1" applyFill="1" applyBorder="1" applyAlignment="1">
      <alignment horizontal="center" vertical="center"/>
    </xf>
    <xf numFmtId="178" fontId="37" fillId="0" borderId="31" xfId="0" applyNumberFormat="1" applyFont="1" applyFill="1" applyBorder="1" applyAlignment="1">
      <alignment horizontal="center" vertical="center"/>
    </xf>
    <xf numFmtId="168" fontId="3" fillId="7" borderId="14" xfId="0" applyNumberFormat="1" applyFont="1" applyFill="1" applyBorder="1" applyAlignment="1">
      <alignment horizontal="center" vertical="center"/>
    </xf>
    <xf numFmtId="168" fontId="3" fillId="7" borderId="31" xfId="0" applyNumberFormat="1" applyFont="1" applyFill="1" applyBorder="1" applyAlignment="1">
      <alignment horizontal="center" vertical="center"/>
    </xf>
    <xf numFmtId="175" fontId="16" fillId="6" borderId="75" xfId="0" applyNumberFormat="1" applyFont="1" applyFill="1" applyBorder="1"/>
    <xf numFmtId="175" fontId="16" fillId="0" borderId="0" xfId="0" applyNumberFormat="1" applyFont="1"/>
    <xf numFmtId="175" fontId="23" fillId="0" borderId="0" xfId="0" applyNumberFormat="1" applyFont="1"/>
    <xf numFmtId="168" fontId="4" fillId="6" borderId="10" xfId="0" applyNumberFormat="1" applyFont="1" applyFill="1" applyBorder="1" applyAlignment="1">
      <alignment horizontal="center" vertical="center"/>
    </xf>
    <xf numFmtId="168" fontId="37" fillId="0" borderId="26" xfId="0" applyNumberFormat="1" applyFont="1" applyFill="1" applyBorder="1" applyAlignment="1">
      <alignment horizontal="center" vertical="center"/>
    </xf>
    <xf numFmtId="168" fontId="3" fillId="0" borderId="26" xfId="0" applyNumberFormat="1" applyFont="1" applyFill="1" applyBorder="1" applyAlignment="1">
      <alignment horizontal="center" vertical="center"/>
    </xf>
    <xf numFmtId="168" fontId="4" fillId="0" borderId="26" xfId="0" applyNumberFormat="1" applyFont="1" applyFill="1" applyBorder="1" applyAlignment="1">
      <alignment horizontal="center" vertical="center"/>
    </xf>
    <xf numFmtId="168" fontId="37" fillId="0" borderId="12" xfId="0" applyNumberFormat="1" applyFont="1" applyFill="1" applyBorder="1" applyAlignment="1">
      <alignment horizontal="center" vertical="center"/>
    </xf>
    <xf numFmtId="0" fontId="41" fillId="6" borderId="8" xfId="0" quotePrefix="1" applyFont="1" applyFill="1" applyBorder="1" applyAlignment="1">
      <alignment vertical="center" wrapText="1"/>
    </xf>
    <xf numFmtId="49" fontId="3" fillId="6" borderId="10" xfId="8" quotePrefix="1" applyNumberFormat="1" applyFont="1" applyFill="1" applyBorder="1" applyAlignment="1">
      <alignment vertical="center"/>
    </xf>
    <xf numFmtId="0" fontId="3" fillId="0" borderId="10" xfId="0" quotePrefix="1" applyFont="1" applyFill="1" applyBorder="1" applyAlignment="1">
      <alignment vertical="center" wrapText="1"/>
    </xf>
    <xf numFmtId="0" fontId="50" fillId="0" borderId="10" xfId="0" quotePrefix="1" applyFont="1" applyFill="1" applyBorder="1" applyAlignment="1">
      <alignment vertical="center" wrapText="1"/>
    </xf>
    <xf numFmtId="0" fontId="4" fillId="0" borderId="10" xfId="0" quotePrefix="1" applyFont="1" applyFill="1" applyBorder="1" applyAlignment="1">
      <alignment vertical="center" wrapText="1"/>
    </xf>
    <xf numFmtId="0" fontId="41" fillId="6" borderId="10" xfId="0" quotePrefix="1" applyFont="1" applyFill="1" applyBorder="1" applyAlignment="1">
      <alignment vertical="center" wrapText="1"/>
    </xf>
    <xf numFmtId="0" fontId="4" fillId="0" borderId="12" xfId="0" quotePrefix="1" applyFont="1" applyFill="1" applyBorder="1" applyAlignment="1">
      <alignment vertical="center" wrapText="1"/>
    </xf>
    <xf numFmtId="171" fontId="41" fillId="6" borderId="19" xfId="15" applyNumberFormat="1" applyFont="1" applyFill="1" applyBorder="1" applyAlignment="1">
      <alignment vertical="center"/>
    </xf>
    <xf numFmtId="0" fontId="25" fillId="6" borderId="14" xfId="9" applyFont="1" applyFill="1" applyBorder="1" applyAlignment="1">
      <alignment horizontal="center" vertical="center"/>
    </xf>
    <xf numFmtId="171" fontId="44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71" fontId="3" fillId="0" borderId="10" xfId="0" applyNumberFormat="1" applyFont="1" applyBorder="1" applyAlignment="1">
      <alignment vertical="center"/>
    </xf>
    <xf numFmtId="3" fontId="3" fillId="6" borderId="10" xfId="5" applyNumberFormat="1" applyFont="1" applyFill="1" applyBorder="1" applyAlignment="1">
      <alignment horizontal="center"/>
    </xf>
    <xf numFmtId="171" fontId="3" fillId="6" borderId="35" xfId="15" applyNumberFormat="1" applyFont="1" applyFill="1" applyBorder="1" applyAlignment="1">
      <alignment vertical="center"/>
    </xf>
    <xf numFmtId="175" fontId="16" fillId="9" borderId="61" xfId="0" applyNumberFormat="1" applyFont="1" applyFill="1" applyBorder="1"/>
    <xf numFmtId="175" fontId="16" fillId="9" borderId="14" xfId="0" applyNumberFormat="1" applyFont="1" applyFill="1" applyBorder="1"/>
    <xf numFmtId="175" fontId="16" fillId="9" borderId="66" xfId="0" applyNumberFormat="1" applyFont="1" applyFill="1" applyBorder="1"/>
    <xf numFmtId="175" fontId="16" fillId="9" borderId="16" xfId="0" applyNumberFormat="1" applyFont="1" applyFill="1" applyBorder="1"/>
    <xf numFmtId="0" fontId="9" fillId="0" borderId="1" xfId="1" applyFont="1" applyBorder="1" applyAlignment="1" applyProtection="1"/>
    <xf numFmtId="0" fontId="5" fillId="0" borderId="0" xfId="0" applyFont="1" applyAlignment="1">
      <alignment horizontal="center" vertical="center"/>
    </xf>
    <xf numFmtId="0" fontId="10" fillId="2" borderId="20" xfId="1" applyFont="1" applyFill="1" applyBorder="1" applyAlignment="1" applyProtection="1">
      <alignment horizontal="center" vertical="center"/>
    </xf>
    <xf numFmtId="0" fontId="10" fillId="2" borderId="19" xfId="1" applyFont="1" applyFill="1" applyBorder="1" applyAlignment="1" applyProtection="1">
      <alignment horizontal="center" vertical="center"/>
    </xf>
    <xf numFmtId="0" fontId="10" fillId="2" borderId="21" xfId="1" applyFont="1" applyFill="1" applyBorder="1" applyAlignment="1" applyProtection="1">
      <alignment horizontal="center" vertical="center"/>
    </xf>
    <xf numFmtId="0" fontId="20" fillId="0" borderId="0" xfId="9" applyFont="1" applyAlignment="1">
      <alignment vertical="center"/>
    </xf>
    <xf numFmtId="0" fontId="5" fillId="0" borderId="15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3" fillId="6" borderId="3" xfId="0" applyFont="1" applyFill="1" applyBorder="1"/>
    <xf numFmtId="0" fontId="3" fillId="6" borderId="4" xfId="0" applyFont="1" applyFill="1" applyBorder="1"/>
    <xf numFmtId="0" fontId="52" fillId="0" borderId="0" xfId="0" applyFont="1" applyBorder="1" applyAlignment="1">
      <alignment horizontal="left" vertical="center"/>
    </xf>
    <xf numFmtId="0" fontId="48" fillId="5" borderId="19" xfId="0" applyFont="1" applyFill="1" applyBorder="1" applyAlignment="1">
      <alignment horizontal="center" vertical="center" wrapText="1"/>
    </xf>
    <xf numFmtId="0" fontId="48" fillId="5" borderId="2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right" vertical="center" wrapText="1"/>
    </xf>
    <xf numFmtId="0" fontId="4" fillId="5" borderId="4" xfId="0" applyFont="1" applyFill="1" applyBorder="1" applyAlignment="1">
      <alignment horizontal="right" vertical="center" wrapText="1"/>
    </xf>
    <xf numFmtId="0" fontId="4" fillId="5" borderId="47" xfId="0" applyFont="1" applyFill="1" applyBorder="1" applyAlignment="1">
      <alignment horizontal="center" vertical="center" wrapText="1"/>
    </xf>
    <xf numFmtId="0" fontId="4" fillId="5" borderId="74" xfId="0" applyFont="1" applyFill="1" applyBorder="1" applyAlignment="1">
      <alignment horizontal="center" vertical="center" wrapText="1"/>
    </xf>
    <xf numFmtId="0" fontId="48" fillId="5" borderId="3" xfId="0" applyFont="1" applyFill="1" applyBorder="1" applyAlignment="1">
      <alignment horizontal="center" vertical="center" wrapText="1"/>
    </xf>
    <xf numFmtId="0" fontId="48" fillId="5" borderId="4" xfId="0" applyFont="1" applyFill="1" applyBorder="1" applyAlignment="1">
      <alignment horizontal="center" vertical="center" wrapText="1"/>
    </xf>
    <xf numFmtId="17" fontId="4" fillId="5" borderId="5" xfId="0" applyNumberFormat="1" applyFont="1" applyFill="1" applyBorder="1" applyAlignment="1">
      <alignment horizontal="center" vertical="center" wrapText="1"/>
    </xf>
    <xf numFmtId="17" fontId="4" fillId="5" borderId="3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8" fillId="5" borderId="5" xfId="0" applyFont="1" applyFill="1" applyBorder="1" applyAlignment="1">
      <alignment horizontal="center" vertical="center" wrapText="1"/>
    </xf>
    <xf numFmtId="0" fontId="48" fillId="5" borderId="3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8" fillId="5" borderId="47" xfId="0" applyFont="1" applyFill="1" applyBorder="1" applyAlignment="1">
      <alignment horizontal="center" vertical="center" wrapText="1"/>
    </xf>
    <xf numFmtId="0" fontId="48" fillId="5" borderId="74" xfId="0" applyFont="1" applyFill="1" applyBorder="1" applyAlignment="1">
      <alignment horizontal="center" vertical="center" wrapText="1"/>
    </xf>
    <xf numFmtId="17" fontId="48" fillId="5" borderId="3" xfId="0" applyNumberFormat="1" applyFont="1" applyFill="1" applyBorder="1" applyAlignment="1">
      <alignment horizontal="center" vertical="center" wrapText="1"/>
    </xf>
    <xf numFmtId="17" fontId="48" fillId="5" borderId="4" xfId="0" applyNumberFormat="1" applyFont="1" applyFill="1" applyBorder="1" applyAlignment="1">
      <alignment horizontal="center" vertical="center" wrapText="1"/>
    </xf>
    <xf numFmtId="171" fontId="3" fillId="0" borderId="43" xfId="15" applyNumberFormat="1" applyFont="1" applyBorder="1" applyAlignment="1">
      <alignment horizontal="right" vertical="center"/>
    </xf>
    <xf numFmtId="0" fontId="1" fillId="0" borderId="43" xfId="0" applyFont="1" applyBorder="1" applyAlignment="1">
      <alignment horizontal="right"/>
    </xf>
    <xf numFmtId="0" fontId="62" fillId="0" borderId="0" xfId="0" applyFont="1" applyBorder="1" applyAlignment="1">
      <alignment horizontal="left" wrapText="1"/>
    </xf>
    <xf numFmtId="1" fontId="64" fillId="6" borderId="3" xfId="0" applyNumberFormat="1" applyFont="1" applyFill="1" applyBorder="1" applyAlignment="1">
      <alignment horizontal="center" vertical="center"/>
    </xf>
    <xf numFmtId="1" fontId="64" fillId="6" borderId="6" xfId="0" applyNumberFormat="1" applyFont="1" applyFill="1" applyBorder="1" applyAlignment="1">
      <alignment horizontal="center" vertical="center"/>
    </xf>
    <xf numFmtId="1" fontId="64" fillId="6" borderId="4" xfId="0" applyNumberFormat="1" applyFont="1" applyFill="1" applyBorder="1" applyAlignment="1">
      <alignment horizontal="center" vertical="center"/>
    </xf>
    <xf numFmtId="0" fontId="64" fillId="0" borderId="3" xfId="0" applyFont="1" applyBorder="1" applyAlignment="1">
      <alignment horizontal="center" vertical="center" textRotation="90" wrapText="1"/>
    </xf>
    <xf numFmtId="0" fontId="64" fillId="0" borderId="6" xfId="0" applyFont="1" applyBorder="1" applyAlignment="1">
      <alignment horizontal="center" vertical="center" textRotation="90" wrapText="1"/>
    </xf>
    <xf numFmtId="0" fontId="64" fillId="0" borderId="4" xfId="0" applyFont="1" applyBorder="1" applyAlignment="1">
      <alignment horizontal="center" vertical="center" textRotation="90" wrapText="1"/>
    </xf>
    <xf numFmtId="0" fontId="64" fillId="4" borderId="3" xfId="0" applyFont="1" applyFill="1" applyBorder="1" applyAlignment="1">
      <alignment wrapText="1"/>
    </xf>
    <xf numFmtId="0" fontId="64" fillId="4" borderId="6" xfId="0" applyFont="1" applyFill="1" applyBorder="1" applyAlignment="1">
      <alignment wrapText="1"/>
    </xf>
    <xf numFmtId="0" fontId="64" fillId="4" borderId="4" xfId="0" applyFont="1" applyFill="1" applyBorder="1" applyAlignment="1">
      <alignment wrapText="1"/>
    </xf>
    <xf numFmtId="0" fontId="64" fillId="0" borderId="3" xfId="0" applyFont="1" applyBorder="1" applyAlignment="1">
      <alignment horizontal="center" vertical="center"/>
    </xf>
    <xf numFmtId="0" fontId="64" fillId="0" borderId="6" xfId="0" applyFont="1" applyBorder="1" applyAlignment="1">
      <alignment horizontal="center" vertical="center"/>
    </xf>
    <xf numFmtId="0" fontId="64" fillId="0" borderId="4" xfId="0" applyFont="1" applyBorder="1" applyAlignment="1">
      <alignment horizontal="center" vertical="center"/>
    </xf>
    <xf numFmtId="0" fontId="64" fillId="6" borderId="3" xfId="0" applyFont="1" applyFill="1" applyBorder="1"/>
    <xf numFmtId="0" fontId="64" fillId="6" borderId="6" xfId="0" applyFont="1" applyFill="1" applyBorder="1"/>
    <xf numFmtId="0" fontId="64" fillId="6" borderId="4" xfId="0" applyFont="1" applyFill="1" applyBorder="1"/>
    <xf numFmtId="0" fontId="64" fillId="4" borderId="3" xfId="0" applyFont="1" applyFill="1" applyBorder="1" applyAlignment="1">
      <alignment horizontal="center" vertical="center" wrapText="1"/>
    </xf>
    <xf numFmtId="0" fontId="64" fillId="4" borderId="6" xfId="0" applyFont="1" applyFill="1" applyBorder="1" applyAlignment="1">
      <alignment horizontal="center" vertical="center" wrapText="1"/>
    </xf>
    <xf numFmtId="0" fontId="64" fillId="4" borderId="4" xfId="0" applyFont="1" applyFill="1" applyBorder="1" applyAlignment="1">
      <alignment horizontal="center" vertical="center" wrapText="1"/>
    </xf>
    <xf numFmtId="0" fontId="64" fillId="0" borderId="3" xfId="0" applyFont="1" applyBorder="1" applyAlignment="1">
      <alignment horizontal="center" vertical="center" wrapText="1"/>
    </xf>
    <xf numFmtId="0" fontId="64" fillId="0" borderId="6" xfId="0" applyFont="1" applyBorder="1" applyAlignment="1">
      <alignment horizontal="center" vertical="center" wrapText="1"/>
    </xf>
    <xf numFmtId="0" fontId="64" fillId="0" borderId="4" xfId="0" applyFont="1" applyBorder="1" applyAlignment="1">
      <alignment horizontal="center" vertical="center" wrapText="1"/>
    </xf>
    <xf numFmtId="0" fontId="64" fillId="6" borderId="3" xfId="0" applyFont="1" applyFill="1" applyBorder="1" applyAlignment="1">
      <alignment horizontal="center" vertical="center"/>
    </xf>
    <xf numFmtId="0" fontId="64" fillId="6" borderId="6" xfId="0" applyFont="1" applyFill="1" applyBorder="1" applyAlignment="1">
      <alignment horizontal="center" vertical="center"/>
    </xf>
    <xf numFmtId="0" fontId="64" fillId="6" borderId="4" xfId="0" applyFont="1" applyFill="1" applyBorder="1" applyAlignment="1">
      <alignment horizontal="center" vertical="center"/>
    </xf>
    <xf numFmtId="0" fontId="64" fillId="6" borderId="3" xfId="0" applyFont="1" applyFill="1" applyBorder="1" applyAlignment="1">
      <alignment horizontal="center" vertical="center" wrapText="1"/>
    </xf>
    <xf numFmtId="0" fontId="64" fillId="6" borderId="6" xfId="0" applyFont="1" applyFill="1" applyBorder="1" applyAlignment="1">
      <alignment horizontal="center" vertical="center" wrapText="1"/>
    </xf>
    <xf numFmtId="0" fontId="64" fillId="6" borderId="4" xfId="0" applyFont="1" applyFill="1" applyBorder="1" applyAlignment="1">
      <alignment horizontal="center" vertical="center" wrapText="1"/>
    </xf>
    <xf numFmtId="1" fontId="64" fillId="6" borderId="3" xfId="0" applyNumberFormat="1" applyFont="1" applyFill="1" applyBorder="1" applyAlignment="1">
      <alignment horizontal="center" vertical="center" wrapText="1"/>
    </xf>
    <xf numFmtId="1" fontId="64" fillId="6" borderId="6" xfId="0" applyNumberFormat="1" applyFont="1" applyFill="1" applyBorder="1" applyAlignment="1">
      <alignment horizontal="center" vertical="center" wrapText="1"/>
    </xf>
    <xf numFmtId="1" fontId="64" fillId="6" borderId="4" xfId="0" applyNumberFormat="1" applyFont="1" applyFill="1" applyBorder="1" applyAlignment="1">
      <alignment horizontal="center" vertical="center" wrapText="1"/>
    </xf>
    <xf numFmtId="0" fontId="64" fillId="0" borderId="8" xfId="0" applyFont="1" applyBorder="1" applyAlignment="1">
      <alignment horizontal="center" vertical="center" textRotation="90" wrapText="1"/>
    </xf>
    <xf numFmtId="0" fontId="64" fillId="0" borderId="10" xfId="0" applyFont="1" applyBorder="1" applyAlignment="1">
      <alignment horizontal="center" vertical="center" textRotation="90" wrapText="1"/>
    </xf>
    <xf numFmtId="0" fontId="64" fillId="0" borderId="12" xfId="0" applyFont="1" applyBorder="1" applyAlignment="1">
      <alignment horizontal="center" vertical="center" textRotation="90" wrapText="1"/>
    </xf>
    <xf numFmtId="0" fontId="65" fillId="0" borderId="47" xfId="0" applyFont="1" applyBorder="1" applyAlignment="1">
      <alignment horizontal="center" vertical="center"/>
    </xf>
    <xf numFmtId="0" fontId="65" fillId="0" borderId="48" xfId="0" applyFont="1" applyBorder="1" applyAlignment="1">
      <alignment horizontal="center" vertical="center"/>
    </xf>
    <xf numFmtId="0" fontId="65" fillId="0" borderId="5" xfId="0" applyFont="1" applyBorder="1" applyAlignment="1">
      <alignment horizontal="center" vertical="center"/>
    </xf>
    <xf numFmtId="0" fontId="65" fillId="0" borderId="74" xfId="0" applyFont="1" applyBorder="1" applyAlignment="1">
      <alignment horizontal="center" vertical="center"/>
    </xf>
    <xf numFmtId="0" fontId="65" fillId="0" borderId="43" xfId="0" applyFont="1" applyBorder="1" applyAlignment="1">
      <alignment horizontal="center" vertical="center"/>
    </xf>
    <xf numFmtId="0" fontId="65" fillId="0" borderId="36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" fontId="36" fillId="0" borderId="0" xfId="5" applyNumberFormat="1" applyFont="1" applyFill="1" applyBorder="1" applyAlignment="1">
      <alignment horizontal="left"/>
    </xf>
    <xf numFmtId="0" fontId="48" fillId="5" borderId="3" xfId="0" applyFont="1" applyFill="1" applyBorder="1" applyAlignment="1">
      <alignment vertical="center" wrapText="1"/>
    </xf>
    <xf numFmtId="0" fontId="48" fillId="5" borderId="4" xfId="0" applyFont="1" applyFill="1" applyBorder="1" applyAlignment="1">
      <alignment vertical="center" wrapText="1"/>
    </xf>
    <xf numFmtId="3" fontId="36" fillId="0" borderId="30" xfId="5" applyNumberFormat="1" applyFont="1" applyFill="1" applyBorder="1" applyAlignment="1">
      <alignment horizontal="center"/>
    </xf>
    <xf numFmtId="0" fontId="48" fillId="5" borderId="20" xfId="0" applyFont="1" applyFill="1" applyBorder="1" applyAlignment="1">
      <alignment horizontal="center" vertical="center" wrapText="1"/>
    </xf>
    <xf numFmtId="0" fontId="0" fillId="0" borderId="0" xfId="2" applyFont="1" applyFill="1" applyAlignment="1">
      <alignment vertical="center"/>
    </xf>
    <xf numFmtId="1" fontId="0" fillId="0" borderId="0" xfId="2" applyNumberFormat="1" applyFont="1" applyFill="1" applyAlignment="1">
      <alignment vertical="center"/>
    </xf>
  </cellXfs>
  <cellStyles count="16">
    <cellStyle name="Гиперссылка" xfId="1" builtinId="8"/>
    <cellStyle name="Обычный" xfId="0" builtinId="0"/>
    <cellStyle name="Обычный_3D" xfId="2"/>
    <cellStyle name="Обычный_ACC01ZOS" xfId="3"/>
    <cellStyle name="Обычный_MOD_SOT2" xfId="4"/>
    <cellStyle name="Обычный_MOD_ZMZ7" xfId="5"/>
    <cellStyle name="Обычный_Классификаторы_15.10.03" xfId="6"/>
    <cellStyle name="Обычный_Налоги (2)" xfId="7"/>
    <cellStyle name="Обычный_Новый лист" xfId="8"/>
    <cellStyle name="Обычный_НПК_модель02.12.03" xfId="9"/>
    <cellStyle name="Обычный_Оборудование" xfId="10"/>
    <cellStyle name="Обычный_Справочники на 30.05.02." xfId="11"/>
    <cellStyle name="Процентный" xfId="12" builtinId="5"/>
    <cellStyle name="Финансовый" xfId="13" builtinId="3"/>
    <cellStyle name="Финансовый_Планирование текущей деятельности" xfId="14"/>
    <cellStyle name="Финансовый_Универсальный расчет по проекту_20.11.03" xfId="1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9</xdr:row>
      <xdr:rowOff>152400</xdr:rowOff>
    </xdr:from>
    <xdr:to>
      <xdr:col>7</xdr:col>
      <xdr:colOff>476250</xdr:colOff>
      <xdr:row>28</xdr:row>
      <xdr:rowOff>228600</xdr:rowOff>
    </xdr:to>
    <xdr:sp macro="" textlink="">
      <xdr:nvSpPr>
        <xdr:cNvPr id="29703" name="AutoShape 1">
          <a:extLst>
            <a:ext uri="{FF2B5EF4-FFF2-40B4-BE49-F238E27FC236}">
              <a16:creationId xmlns:a16="http://schemas.microsoft.com/office/drawing/2014/main" id="{47A12036-FBD6-4E06-AAB3-8FF113EBDC2A}"/>
            </a:ext>
          </a:extLst>
        </xdr:cNvPr>
        <xdr:cNvSpPr>
          <a:spLocks/>
        </xdr:cNvSpPr>
      </xdr:nvSpPr>
      <xdr:spPr bwMode="auto">
        <a:xfrm>
          <a:off x="5934075" y="2038350"/>
          <a:ext cx="609600" cy="4448175"/>
        </a:xfrm>
        <a:prstGeom prst="rightBrace">
          <a:avLst>
            <a:gd name="adj1" fmla="val 6080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13</xdr:row>
      <xdr:rowOff>171450</xdr:rowOff>
    </xdr:from>
    <xdr:to>
      <xdr:col>9</xdr:col>
      <xdr:colOff>0</xdr:colOff>
      <xdr:row>20</xdr:row>
      <xdr:rowOff>476250</xdr:rowOff>
    </xdr:to>
    <xdr:sp macro="" textlink="">
      <xdr:nvSpPr>
        <xdr:cNvPr id="29704" name="Line 2">
          <a:extLst>
            <a:ext uri="{FF2B5EF4-FFF2-40B4-BE49-F238E27FC236}">
              <a16:creationId xmlns:a16="http://schemas.microsoft.com/office/drawing/2014/main" id="{2A704BDC-87F9-4231-A71A-950E8316CAF4}"/>
            </a:ext>
          </a:extLst>
        </xdr:cNvPr>
        <xdr:cNvSpPr>
          <a:spLocks noChangeShapeType="1"/>
        </xdr:cNvSpPr>
      </xdr:nvSpPr>
      <xdr:spPr bwMode="auto">
        <a:xfrm>
          <a:off x="5457825" y="2943225"/>
          <a:ext cx="1828800" cy="2076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</xdr:row>
      <xdr:rowOff>209550</xdr:rowOff>
    </xdr:from>
    <xdr:to>
      <xdr:col>8</xdr:col>
      <xdr:colOff>600075</xdr:colOff>
      <xdr:row>22</xdr:row>
      <xdr:rowOff>19050</xdr:rowOff>
    </xdr:to>
    <xdr:sp macro="" textlink="">
      <xdr:nvSpPr>
        <xdr:cNvPr id="29705" name="Line 3">
          <a:extLst>
            <a:ext uri="{FF2B5EF4-FFF2-40B4-BE49-F238E27FC236}">
              <a16:creationId xmlns:a16="http://schemas.microsoft.com/office/drawing/2014/main" id="{7E1682A2-C609-45AE-88EB-3C8EADF3C506}"/>
            </a:ext>
          </a:extLst>
        </xdr:cNvPr>
        <xdr:cNvSpPr>
          <a:spLocks noChangeShapeType="1"/>
        </xdr:cNvSpPr>
      </xdr:nvSpPr>
      <xdr:spPr bwMode="auto">
        <a:xfrm>
          <a:off x="5457825" y="3467100"/>
          <a:ext cx="1819275" cy="174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20</xdr:row>
      <xdr:rowOff>257175</xdr:rowOff>
    </xdr:from>
    <xdr:to>
      <xdr:col>8</xdr:col>
      <xdr:colOff>600075</xdr:colOff>
      <xdr:row>23</xdr:row>
      <xdr:rowOff>9525</xdr:rowOff>
    </xdr:to>
    <xdr:sp macro="" textlink="">
      <xdr:nvSpPr>
        <xdr:cNvPr id="29706" name="Line 4">
          <a:extLst>
            <a:ext uri="{FF2B5EF4-FFF2-40B4-BE49-F238E27FC236}">
              <a16:creationId xmlns:a16="http://schemas.microsoft.com/office/drawing/2014/main" id="{2FFB435D-7F33-4BD0-97DD-F41DB5DC8602}"/>
            </a:ext>
          </a:extLst>
        </xdr:cNvPr>
        <xdr:cNvSpPr>
          <a:spLocks noChangeShapeType="1"/>
        </xdr:cNvSpPr>
      </xdr:nvSpPr>
      <xdr:spPr bwMode="auto">
        <a:xfrm>
          <a:off x="5467350" y="4800600"/>
          <a:ext cx="180975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25</xdr:row>
      <xdr:rowOff>9525</xdr:rowOff>
    </xdr:from>
    <xdr:to>
      <xdr:col>8</xdr:col>
      <xdr:colOff>600075</xdr:colOff>
      <xdr:row>26</xdr:row>
      <xdr:rowOff>57150</xdr:rowOff>
    </xdr:to>
    <xdr:sp macro="" textlink="">
      <xdr:nvSpPr>
        <xdr:cNvPr id="29707" name="Line 6">
          <a:extLst>
            <a:ext uri="{FF2B5EF4-FFF2-40B4-BE49-F238E27FC236}">
              <a16:creationId xmlns:a16="http://schemas.microsoft.com/office/drawing/2014/main" id="{15081BB7-E902-4886-8918-0C1D005C928B}"/>
            </a:ext>
          </a:extLst>
        </xdr:cNvPr>
        <xdr:cNvSpPr>
          <a:spLocks noChangeShapeType="1"/>
        </xdr:cNvSpPr>
      </xdr:nvSpPr>
      <xdr:spPr bwMode="auto">
        <a:xfrm flipV="1">
          <a:off x="5467350" y="5724525"/>
          <a:ext cx="18097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9</xdr:row>
      <xdr:rowOff>152400</xdr:rowOff>
    </xdr:from>
    <xdr:to>
      <xdr:col>7</xdr:col>
      <xdr:colOff>476250</xdr:colOff>
      <xdr:row>28</xdr:row>
      <xdr:rowOff>228600</xdr:rowOff>
    </xdr:to>
    <xdr:sp macro="" textlink="">
      <xdr:nvSpPr>
        <xdr:cNvPr id="31751" name="AutoShape 1">
          <a:extLst>
            <a:ext uri="{FF2B5EF4-FFF2-40B4-BE49-F238E27FC236}">
              <a16:creationId xmlns:a16="http://schemas.microsoft.com/office/drawing/2014/main" id="{43866ECC-9A30-406E-99F3-2F945BE335AC}"/>
            </a:ext>
          </a:extLst>
        </xdr:cNvPr>
        <xdr:cNvSpPr>
          <a:spLocks/>
        </xdr:cNvSpPr>
      </xdr:nvSpPr>
      <xdr:spPr bwMode="auto">
        <a:xfrm>
          <a:off x="5934075" y="2038350"/>
          <a:ext cx="609600" cy="4448175"/>
        </a:xfrm>
        <a:prstGeom prst="rightBrace">
          <a:avLst>
            <a:gd name="adj1" fmla="val 6080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13</xdr:row>
      <xdr:rowOff>171450</xdr:rowOff>
    </xdr:from>
    <xdr:to>
      <xdr:col>9</xdr:col>
      <xdr:colOff>0</xdr:colOff>
      <xdr:row>20</xdr:row>
      <xdr:rowOff>476250</xdr:rowOff>
    </xdr:to>
    <xdr:sp macro="" textlink="">
      <xdr:nvSpPr>
        <xdr:cNvPr id="31752" name="Line 2">
          <a:extLst>
            <a:ext uri="{FF2B5EF4-FFF2-40B4-BE49-F238E27FC236}">
              <a16:creationId xmlns:a16="http://schemas.microsoft.com/office/drawing/2014/main" id="{1C80FECF-BF1D-465E-A410-709847EE51C8}"/>
            </a:ext>
          </a:extLst>
        </xdr:cNvPr>
        <xdr:cNvSpPr>
          <a:spLocks noChangeShapeType="1"/>
        </xdr:cNvSpPr>
      </xdr:nvSpPr>
      <xdr:spPr bwMode="auto">
        <a:xfrm>
          <a:off x="5457825" y="2943225"/>
          <a:ext cx="1828800" cy="1924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</xdr:row>
      <xdr:rowOff>209550</xdr:rowOff>
    </xdr:from>
    <xdr:to>
      <xdr:col>8</xdr:col>
      <xdr:colOff>600075</xdr:colOff>
      <xdr:row>22</xdr:row>
      <xdr:rowOff>19050</xdr:rowOff>
    </xdr:to>
    <xdr:sp macro="" textlink="">
      <xdr:nvSpPr>
        <xdr:cNvPr id="31753" name="Line 3">
          <a:extLst>
            <a:ext uri="{FF2B5EF4-FFF2-40B4-BE49-F238E27FC236}">
              <a16:creationId xmlns:a16="http://schemas.microsoft.com/office/drawing/2014/main" id="{961C3F5D-BC0B-4606-ADF6-6AE150660B62}"/>
            </a:ext>
          </a:extLst>
        </xdr:cNvPr>
        <xdr:cNvSpPr>
          <a:spLocks noChangeShapeType="1"/>
        </xdr:cNvSpPr>
      </xdr:nvSpPr>
      <xdr:spPr bwMode="auto">
        <a:xfrm>
          <a:off x="5457825" y="3467100"/>
          <a:ext cx="1819275" cy="1581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20</xdr:row>
      <xdr:rowOff>257175</xdr:rowOff>
    </xdr:from>
    <xdr:to>
      <xdr:col>8</xdr:col>
      <xdr:colOff>600075</xdr:colOff>
      <xdr:row>23</xdr:row>
      <xdr:rowOff>9525</xdr:rowOff>
    </xdr:to>
    <xdr:sp macro="" textlink="">
      <xdr:nvSpPr>
        <xdr:cNvPr id="31754" name="Line 4">
          <a:extLst>
            <a:ext uri="{FF2B5EF4-FFF2-40B4-BE49-F238E27FC236}">
              <a16:creationId xmlns:a16="http://schemas.microsoft.com/office/drawing/2014/main" id="{8E19A8CE-D1ED-45A1-88B2-379F2DC79ECF}"/>
            </a:ext>
          </a:extLst>
        </xdr:cNvPr>
        <xdr:cNvSpPr>
          <a:spLocks noChangeShapeType="1"/>
        </xdr:cNvSpPr>
      </xdr:nvSpPr>
      <xdr:spPr bwMode="auto">
        <a:xfrm>
          <a:off x="5467350" y="4800600"/>
          <a:ext cx="180975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25</xdr:row>
      <xdr:rowOff>9525</xdr:rowOff>
    </xdr:from>
    <xdr:to>
      <xdr:col>8</xdr:col>
      <xdr:colOff>600075</xdr:colOff>
      <xdr:row>26</xdr:row>
      <xdr:rowOff>57150</xdr:rowOff>
    </xdr:to>
    <xdr:sp macro="" textlink="">
      <xdr:nvSpPr>
        <xdr:cNvPr id="31755" name="Line 6">
          <a:extLst>
            <a:ext uri="{FF2B5EF4-FFF2-40B4-BE49-F238E27FC236}">
              <a16:creationId xmlns:a16="http://schemas.microsoft.com/office/drawing/2014/main" id="{7A0F03A9-3E35-4E18-A195-A1E725091BAC}"/>
            </a:ext>
          </a:extLst>
        </xdr:cNvPr>
        <xdr:cNvSpPr>
          <a:spLocks noChangeShapeType="1"/>
        </xdr:cNvSpPr>
      </xdr:nvSpPr>
      <xdr:spPr bwMode="auto">
        <a:xfrm flipV="1">
          <a:off x="5467350" y="5724525"/>
          <a:ext cx="18097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67\DataZ\Documents%20and%20Settings\Toshiba\&#1052;&#1086;&#1080;%20&#1076;&#1086;&#1082;&#1091;&#1084;&#1077;&#1085;&#1090;&#1099;\&#1055;&#1088;&#1086;&#1077;&#1082;&#1090;&#1099;\&#1040;&#1084;&#1077;&#1090;&#1080;&#1089;&#1090;\&#1055;&#1088;&#1086;&#1077;&#1082;&#1090;\&#1054;&#1073;&#1097;&#1072;&#1103;%20&#1092;&#1080;&#1085;&#1072;&#1085;&#1089;&#1086;&#1074;&#1072;&#1103;%20&#1084;&#1086;&#1076;&#1077;&#1083;&#1100;\&#1041;&#1080;&#1079;&#1085;&#1077;&#1089;-&#1087;&#1083;&#1072;&#1085;&#1099;%202005\&#1043;&#1086;&#1076;&#1086;&#1074;&#1099;&#1077;%20&#1073;&#1102;&#1076;&#1078;&#1077;&#1090;&#1099;\2005%20&#1075;&#1086;&#1076;\&#1056;&#1048;&#1060;%20&#1040;&#1084;&#1077;&#1090;&#1080;&#1089;&#1090;\&#1041;&#1083;&#1086;&#1082;%20&#1087;&#1088;&#1086;&#1076;&#1072;&#1078;.&#1041;&#1083;&#1086;&#1082;%20&#1082;&#1086;&#1084;.&#1079;&#1072;&#1090;&#1088;&#1072;&#1090;&#1099;\&#1055;&#1083;&#1072;&#1085;%20&#1087;&#1088;&#1086;&#1076;&#1072;&#1078;%20&#1058;&#1086;&#1088;&#1075;&#1083;&#1072;&#1081;&#1085;-&#1089;&#1074;&#1086;&#1076;&#1085;&#1099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7;&#1072;&#1083;&#1080;&#1079;&#1072;&#1094;&#1080;&#1103;%20&#1055;&#1088;&#1086;&#1076;.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Справочники"/>
      <sheetName val="Контракты"/>
      <sheetName val="Цены реализации"/>
      <sheetName val="Реализация (тонн)"/>
      <sheetName val="Реализация (eur)"/>
      <sheetName val="План продаж (п)"/>
    </sheetNames>
    <sheetDataSet>
      <sheetData sheetId="0"/>
      <sheetData sheetId="1">
        <row r="471">
          <cell r="C471" t="str">
            <v>HS2310</v>
          </cell>
        </row>
        <row r="472">
          <cell r="C472" t="str">
            <v>S2012</v>
          </cell>
        </row>
        <row r="473">
          <cell r="C473" t="str">
            <v>S2220</v>
          </cell>
        </row>
        <row r="474">
          <cell r="C474" t="str">
            <v>S2516</v>
          </cell>
        </row>
        <row r="475">
          <cell r="C475" t="str">
            <v>S3030</v>
          </cell>
        </row>
        <row r="476">
          <cell r="C476" t="str">
            <v>S3530</v>
          </cell>
        </row>
        <row r="477">
          <cell r="C477" t="str">
            <v>S5034-4/HRL</v>
          </cell>
        </row>
        <row r="478">
          <cell r="C478" t="str">
            <v>ST1620</v>
          </cell>
        </row>
        <row r="479">
          <cell r="C479" t="str">
            <v>ST1820</v>
          </cell>
        </row>
        <row r="480">
          <cell r="C480" t="str">
            <v>ST1930</v>
          </cell>
        </row>
        <row r="481">
          <cell r="C481" t="str">
            <v>ST2336</v>
          </cell>
        </row>
        <row r="482">
          <cell r="C482" t="str">
            <v>ST2536</v>
          </cell>
        </row>
        <row r="483">
          <cell r="C483" t="str">
            <v>ST2736</v>
          </cell>
        </row>
        <row r="484">
          <cell r="C484" t="str">
            <v>ST3036</v>
          </cell>
        </row>
        <row r="485">
          <cell r="C485" t="str">
            <v>ST3540</v>
          </cell>
        </row>
        <row r="486">
          <cell r="C486" t="str">
            <v>ST2036</v>
          </cell>
        </row>
        <row r="487">
          <cell r="C487" t="str">
            <v>EL2240</v>
          </cell>
        </row>
        <row r="488">
          <cell r="C488" t="str">
            <v>EL2345</v>
          </cell>
        </row>
        <row r="489">
          <cell r="C489" t="str">
            <v>EL2545</v>
          </cell>
        </row>
        <row r="490">
          <cell r="C490" t="str">
            <v>EL2745</v>
          </cell>
        </row>
        <row r="491">
          <cell r="C491" t="str">
            <v>EL3040</v>
          </cell>
        </row>
        <row r="492">
          <cell r="C492" t="str">
            <v>EL4050</v>
          </cell>
        </row>
        <row r="493">
          <cell r="C493" t="str">
            <v>HL4065</v>
          </cell>
        </row>
        <row r="494">
          <cell r="C494" t="str">
            <v>HR3020S</v>
          </cell>
        </row>
        <row r="495">
          <cell r="C495" t="str">
            <v>HR3515S</v>
          </cell>
        </row>
        <row r="496">
          <cell r="C496" t="str">
            <v>HR5530S</v>
          </cell>
        </row>
        <row r="497">
          <cell r="C497" t="str">
            <v>HR3025M</v>
          </cell>
        </row>
        <row r="498">
          <cell r="C498" t="str">
            <v>HR3028M</v>
          </cell>
        </row>
        <row r="499">
          <cell r="C499" t="str">
            <v>HR3530M</v>
          </cell>
        </row>
        <row r="500">
          <cell r="C500" t="str">
            <v>HR3535M</v>
          </cell>
        </row>
        <row r="501">
          <cell r="C501" t="str">
            <v>HR4535M</v>
          </cell>
        </row>
        <row r="502">
          <cell r="C502" t="str">
            <v>HR5535M</v>
          </cell>
        </row>
        <row r="503">
          <cell r="C503" t="str">
            <v>LR5516S</v>
          </cell>
        </row>
        <row r="504">
          <cell r="C504" t="str">
            <v>FLF2535-6/302 (25 OD)</v>
          </cell>
        </row>
        <row r="505">
          <cell r="C505" t="str">
            <v>SPG1930-2/M10</v>
          </cell>
        </row>
        <row r="506">
          <cell r="C506" t="str">
            <v>SPG1930-2/M20</v>
          </cell>
        </row>
        <row r="507">
          <cell r="C507" t="str">
            <v>SPG1930-2/M30</v>
          </cell>
        </row>
        <row r="508">
          <cell r="C508" t="str">
            <v>SPG1930-2/M40</v>
          </cell>
        </row>
        <row r="509">
          <cell r="C509" t="str">
            <v>SPG1930-2/M50</v>
          </cell>
        </row>
        <row r="510">
          <cell r="C510" t="str">
            <v>SPG1930-2/M60</v>
          </cell>
        </row>
        <row r="511">
          <cell r="C511" t="str">
            <v>SPG1930-2/M70</v>
          </cell>
        </row>
        <row r="512">
          <cell r="C512" t="str">
            <v>SPG1930-2/M80</v>
          </cell>
        </row>
        <row r="513">
          <cell r="C513" t="str">
            <v>SPG2036-2/M1</v>
          </cell>
        </row>
        <row r="514">
          <cell r="C514" t="str">
            <v>SPG2336-2/M</v>
          </cell>
        </row>
        <row r="515">
          <cell r="C515" t="str">
            <v>SPG2336-2/…..</v>
          </cell>
        </row>
        <row r="516">
          <cell r="C516" t="str">
            <v>SPG2336-2/…..</v>
          </cell>
        </row>
        <row r="517">
          <cell r="C517" t="str">
            <v>SPG2336-2/…..</v>
          </cell>
        </row>
        <row r="518">
          <cell r="C518" t="str">
            <v>SPG2336-2/…..</v>
          </cell>
        </row>
        <row r="519">
          <cell r="C519" t="str">
            <v>SPG2336-2/…..</v>
          </cell>
        </row>
        <row r="520">
          <cell r="C520" t="str">
            <v>SPG2545-2/…..</v>
          </cell>
        </row>
        <row r="521">
          <cell r="C521" t="str">
            <v>SPG2535-E-2/PN..-3/0.7</v>
          </cell>
        </row>
        <row r="522">
          <cell r="C522" t="str">
            <v>SPG2535-E-2/PN..-3/0.7</v>
          </cell>
        </row>
        <row r="523">
          <cell r="C523" t="str">
            <v>SPG2535-E-2/PN..-3/0.7</v>
          </cell>
        </row>
        <row r="524">
          <cell r="C524" t="str">
            <v>SPG2535-E-2/PN..-3/0.7</v>
          </cell>
        </row>
        <row r="525">
          <cell r="C525" t="str">
            <v>SPG2535-E-2/PN..-3/0.7</v>
          </cell>
        </row>
        <row r="526">
          <cell r="C526" t="str">
            <v>GMT2240-2/…-3/1.0</v>
          </cell>
        </row>
        <row r="527">
          <cell r="C527" t="str">
            <v>GMT2240-3/1.0</v>
          </cell>
        </row>
        <row r="528">
          <cell r="C528" t="str">
            <v>RBD6050 - TP</v>
          </cell>
        </row>
        <row r="529">
          <cell r="C529" t="str">
            <v>RBD8050 - TP</v>
          </cell>
        </row>
        <row r="530">
          <cell r="C530" t="str">
            <v>RBD100100 - TP</v>
          </cell>
        </row>
        <row r="531">
          <cell r="C531" t="str">
            <v>RBD120200 - TP</v>
          </cell>
        </row>
        <row r="532">
          <cell r="C532" t="str">
            <v>RBD140200 - TP</v>
          </cell>
        </row>
        <row r="533">
          <cell r="C533" t="str">
            <v>RBD160300 - TP</v>
          </cell>
        </row>
        <row r="534">
          <cell r="C534" t="str">
            <v>RBD180300 - TP</v>
          </cell>
        </row>
        <row r="535">
          <cell r="C535" t="str">
            <v>RBD200300 - TP</v>
          </cell>
        </row>
        <row r="536">
          <cell r="C536" t="str">
            <v>RBD220300 - TP</v>
          </cell>
        </row>
        <row r="537">
          <cell r="C537" t="str">
            <v>RBD240300 - TP</v>
          </cell>
        </row>
        <row r="538">
          <cell r="C538" t="str">
            <v>DUF</v>
          </cell>
        </row>
        <row r="539">
          <cell r="C539" t="str">
            <v>TRF</v>
          </cell>
        </row>
        <row r="540">
          <cell r="C540" t="str">
            <v>ZOM 1</v>
          </cell>
        </row>
        <row r="541">
          <cell r="C541" t="str">
            <v>ZOM 2</v>
          </cell>
        </row>
        <row r="542">
          <cell r="C542" t="str">
            <v>ZOM 3</v>
          </cell>
        </row>
        <row r="543">
          <cell r="C543" t="str">
            <v>ZOM 4</v>
          </cell>
        </row>
        <row r="544">
          <cell r="C544" t="str">
            <v>ZOM 5</v>
          </cell>
        </row>
        <row r="545">
          <cell r="C545" t="str">
            <v>ZOM 6</v>
          </cell>
        </row>
        <row r="546">
          <cell r="C546" t="str">
            <v>ZOM 7</v>
          </cell>
        </row>
        <row r="547">
          <cell r="C547" t="str">
            <v>ZOM 8</v>
          </cell>
        </row>
        <row r="548">
          <cell r="C548" t="str">
            <v>IMOKOM 1</v>
          </cell>
        </row>
        <row r="549">
          <cell r="C549" t="str">
            <v>IMOKOM 2</v>
          </cell>
        </row>
        <row r="550">
          <cell r="C550" t="str">
            <v>IMOKOM 3</v>
          </cell>
        </row>
        <row r="551">
          <cell r="C551" t="str">
            <v>IMOKOM 4</v>
          </cell>
        </row>
        <row r="552">
          <cell r="C552" t="str">
            <v>IMOKOM 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ализация Прод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zoomScale="90" workbookViewId="0">
      <selection activeCell="C15" sqref="C15"/>
    </sheetView>
  </sheetViews>
  <sheetFormatPr defaultRowHeight="12.75" x14ac:dyDescent="0.2"/>
  <cols>
    <col min="1" max="1" width="3.28515625" style="1" customWidth="1"/>
    <col min="2" max="2" width="35.5703125" style="1" customWidth="1"/>
    <col min="3" max="3" width="88.85546875" style="1" customWidth="1"/>
    <col min="4" max="4" width="22.42578125" style="1" bestFit="1" customWidth="1"/>
    <col min="5" max="16384" width="9.140625" style="1"/>
  </cols>
  <sheetData>
    <row r="1" spans="1:5" ht="20.25" customHeight="1" x14ac:dyDescent="0.2">
      <c r="B1" s="689" t="s">
        <v>266</v>
      </c>
      <c r="D1" s="308"/>
      <c r="E1" s="2"/>
    </row>
    <row r="2" spans="1:5" ht="20.25" customHeight="1" x14ac:dyDescent="0.2">
      <c r="A2" s="3"/>
      <c r="B2" s="924" t="s">
        <v>51</v>
      </c>
      <c r="C2" s="924"/>
      <c r="D2" s="924"/>
    </row>
    <row r="3" spans="1:5" ht="15" x14ac:dyDescent="0.2">
      <c r="B3" s="4"/>
      <c r="C3" s="4"/>
      <c r="D3" s="4"/>
    </row>
    <row r="4" spans="1:5" ht="14.25" x14ac:dyDescent="0.2">
      <c r="B4" s="5" t="s">
        <v>357</v>
      </c>
      <c r="C4" s="5" t="s">
        <v>358</v>
      </c>
      <c r="D4" s="5" t="s">
        <v>359</v>
      </c>
    </row>
    <row r="5" spans="1:5" ht="14.25" x14ac:dyDescent="0.2">
      <c r="B5" s="6"/>
      <c r="C5" s="6"/>
      <c r="D5" s="6"/>
    </row>
    <row r="6" spans="1:5" ht="15" x14ac:dyDescent="0.2">
      <c r="B6" s="7" t="s">
        <v>360</v>
      </c>
      <c r="C6" s="8" t="s">
        <v>361</v>
      </c>
      <c r="D6" s="9"/>
    </row>
    <row r="7" spans="1:5" ht="15" x14ac:dyDescent="0.2">
      <c r="A7" s="101"/>
      <c r="B7" s="11" t="s">
        <v>1068</v>
      </c>
      <c r="C7" s="8" t="s">
        <v>1069</v>
      </c>
      <c r="D7" s="9" t="s">
        <v>421</v>
      </c>
    </row>
    <row r="8" spans="1:5" ht="15" x14ac:dyDescent="0.2">
      <c r="A8" s="101"/>
      <c r="B8" s="11" t="s">
        <v>165</v>
      </c>
      <c r="C8" s="8" t="s">
        <v>1081</v>
      </c>
      <c r="D8" s="8" t="s">
        <v>421</v>
      </c>
    </row>
    <row r="9" spans="1:5" ht="15" x14ac:dyDescent="0.2">
      <c r="A9" s="101"/>
      <c r="B9" s="11" t="s">
        <v>249</v>
      </c>
      <c r="C9" s="8" t="s">
        <v>1070</v>
      </c>
      <c r="D9" s="9" t="s">
        <v>421</v>
      </c>
    </row>
    <row r="10" spans="1:5" ht="15" x14ac:dyDescent="0.2">
      <c r="A10" s="101"/>
      <c r="B10" s="11" t="s">
        <v>45</v>
      </c>
      <c r="C10" s="8" t="s">
        <v>46</v>
      </c>
      <c r="D10" s="9" t="s">
        <v>421</v>
      </c>
    </row>
    <row r="11" spans="1:5" ht="15" x14ac:dyDescent="0.2">
      <c r="A11" s="101"/>
      <c r="B11" s="11" t="s">
        <v>1071</v>
      </c>
      <c r="C11" s="8" t="s">
        <v>1072</v>
      </c>
      <c r="D11" s="9" t="s">
        <v>421</v>
      </c>
    </row>
    <row r="12" spans="1:5" ht="15" x14ac:dyDescent="0.2">
      <c r="A12" s="101"/>
      <c r="B12" s="11" t="s">
        <v>448</v>
      </c>
      <c r="C12" s="8" t="s">
        <v>50</v>
      </c>
      <c r="D12" s="9" t="s">
        <v>421</v>
      </c>
    </row>
    <row r="13" spans="1:5" ht="15" x14ac:dyDescent="0.2">
      <c r="A13" s="101"/>
      <c r="B13" s="923" t="s">
        <v>250</v>
      </c>
      <c r="C13" s="8" t="s">
        <v>166</v>
      </c>
      <c r="D13" s="9" t="s">
        <v>421</v>
      </c>
    </row>
    <row r="14" spans="1:5" ht="15" x14ac:dyDescent="0.2">
      <c r="A14" s="101"/>
      <c r="B14" s="923" t="s">
        <v>153</v>
      </c>
      <c r="C14" s="8" t="s">
        <v>167</v>
      </c>
      <c r="D14" s="9" t="s">
        <v>421</v>
      </c>
    </row>
    <row r="15" spans="1:5" ht="15" x14ac:dyDescent="0.2">
      <c r="A15" s="101"/>
      <c r="B15" s="923" t="s">
        <v>154</v>
      </c>
      <c r="C15" s="8" t="s">
        <v>168</v>
      </c>
      <c r="D15" s="9" t="s">
        <v>421</v>
      </c>
    </row>
    <row r="16" spans="1:5" ht="15" x14ac:dyDescent="0.2">
      <c r="A16" s="101"/>
      <c r="B16" s="11" t="s">
        <v>155</v>
      </c>
      <c r="C16" s="8" t="s">
        <v>156</v>
      </c>
      <c r="D16" s="9"/>
    </row>
    <row r="17" spans="1:4" ht="15" x14ac:dyDescent="0.2">
      <c r="A17" s="101"/>
      <c r="B17" s="10" t="s">
        <v>1004</v>
      </c>
      <c r="C17" s="8" t="s">
        <v>170</v>
      </c>
      <c r="D17" s="9" t="s">
        <v>421</v>
      </c>
    </row>
    <row r="18" spans="1:4" ht="15" x14ac:dyDescent="0.2">
      <c r="A18" s="101"/>
      <c r="B18" s="10" t="s">
        <v>1003</v>
      </c>
      <c r="C18" s="8" t="s">
        <v>171</v>
      </c>
      <c r="D18" s="9" t="s">
        <v>421</v>
      </c>
    </row>
    <row r="19" spans="1:4" ht="15" x14ac:dyDescent="0.2">
      <c r="A19" s="101"/>
      <c r="B19" s="10" t="s">
        <v>226</v>
      </c>
      <c r="C19" s="8" t="s">
        <v>227</v>
      </c>
      <c r="D19" s="9" t="s">
        <v>228</v>
      </c>
    </row>
    <row r="20" spans="1:4" ht="15" x14ac:dyDescent="0.2">
      <c r="A20" s="101"/>
      <c r="B20" s="10" t="s">
        <v>334</v>
      </c>
      <c r="C20" s="8" t="s">
        <v>157</v>
      </c>
      <c r="D20" s="9" t="s">
        <v>421</v>
      </c>
    </row>
    <row r="21" spans="1:4" ht="15" x14ac:dyDescent="0.2">
      <c r="A21" s="101"/>
      <c r="B21" s="10" t="s">
        <v>335</v>
      </c>
      <c r="C21" s="8" t="s">
        <v>158</v>
      </c>
      <c r="D21" s="9" t="s">
        <v>421</v>
      </c>
    </row>
    <row r="22" spans="1:4" ht="15" x14ac:dyDescent="0.2">
      <c r="A22" s="101"/>
      <c r="B22" s="10" t="s">
        <v>6</v>
      </c>
      <c r="C22" s="8" t="s">
        <v>7</v>
      </c>
      <c r="D22" s="9" t="s">
        <v>421</v>
      </c>
    </row>
    <row r="23" spans="1:4" ht="15" x14ac:dyDescent="0.2">
      <c r="A23" s="101"/>
      <c r="B23" s="10" t="s">
        <v>5</v>
      </c>
      <c r="C23" s="8" t="s">
        <v>172</v>
      </c>
      <c r="D23" s="9" t="s">
        <v>421</v>
      </c>
    </row>
    <row r="24" spans="1:4" ht="15" x14ac:dyDescent="0.2">
      <c r="A24" s="101"/>
      <c r="B24" s="821" t="s">
        <v>244</v>
      </c>
      <c r="C24" s="8" t="s">
        <v>242</v>
      </c>
      <c r="D24" s="9" t="s">
        <v>421</v>
      </c>
    </row>
    <row r="25" spans="1:4" ht="15" x14ac:dyDescent="0.2">
      <c r="A25" s="101"/>
      <c r="B25" s="821" t="s">
        <v>245</v>
      </c>
      <c r="C25" s="8" t="s">
        <v>246</v>
      </c>
      <c r="D25" s="9"/>
    </row>
    <row r="26" spans="1:4" ht="15" x14ac:dyDescent="0.2">
      <c r="A26" s="101"/>
      <c r="B26" s="10" t="s">
        <v>265</v>
      </c>
      <c r="C26" s="8" t="s">
        <v>243</v>
      </c>
      <c r="D26" s="9"/>
    </row>
    <row r="27" spans="1:4" ht="15.75" x14ac:dyDescent="0.2">
      <c r="B27" s="925"/>
      <c r="C27" s="926"/>
      <c r="D27" s="927"/>
    </row>
    <row r="32" spans="1:4" x14ac:dyDescent="0.2">
      <c r="B32" s="2"/>
    </row>
    <row r="33" spans="2:5" x14ac:dyDescent="0.2">
      <c r="D33" s="206"/>
    </row>
    <row r="34" spans="2:5" x14ac:dyDescent="0.2">
      <c r="D34" s="206"/>
    </row>
    <row r="35" spans="2:5" x14ac:dyDescent="0.2">
      <c r="D35" s="206"/>
    </row>
    <row r="37" spans="2:5" x14ac:dyDescent="0.2">
      <c r="B37" s="2"/>
    </row>
    <row r="38" spans="2:5" x14ac:dyDescent="0.2">
      <c r="C38" s="206"/>
      <c r="D38" s="206"/>
    </row>
    <row r="39" spans="2:5" x14ac:dyDescent="0.2">
      <c r="C39" s="206"/>
      <c r="D39" s="206"/>
      <c r="E39" s="679"/>
    </row>
    <row r="40" spans="2:5" x14ac:dyDescent="0.2">
      <c r="C40" s="679"/>
    </row>
  </sheetData>
  <mergeCells count="2">
    <mergeCell ref="B2:D2"/>
    <mergeCell ref="B27:D27"/>
  </mergeCells>
  <phoneticPr fontId="2" type="noConversion"/>
  <hyperlinks>
    <hyperlink ref="B6" location="Справочники!A1" display="Справочники"/>
    <hyperlink ref="B23" location="Инвестиции!A1" display="Инвестиции"/>
    <hyperlink ref="B13" location="'ПРОИЗ расходы'!A1" display="ПРОИЗВ расходы "/>
    <hyperlink ref="B9" location="Производство!A1" display="Производство"/>
    <hyperlink ref="B11" location="'Остатки ППУ '!A1" display="Остатки ППУ"/>
    <hyperlink ref="B21" location="Кредиторы!A1" display="Кредиторы"/>
    <hyperlink ref="B26" location="Баланс!A1" display="Баланс"/>
    <hyperlink ref="B24" location="БДДС!A1" display="БДДС "/>
    <hyperlink ref="B25" location="БДР!A1" display="БДР "/>
    <hyperlink ref="B10" location="Запасы!A1" display="Запасы"/>
    <hyperlink ref="B14" location="'АДМХОЗ затраты'!A1" display="АДМХОЗ затраты"/>
    <hyperlink ref="B15" location="'Комм. затраты'!A1" display="КОММ затраты"/>
    <hyperlink ref="B7" location="'Реализация ППУ'!A1" display="Реализация ППУ"/>
    <hyperlink ref="B8" location="Себестоимость!A1" display="Себестоимость"/>
    <hyperlink ref="B20" location="Дебиторы!A1" display="Дебиторы"/>
    <hyperlink ref="B18" location="БФД!A1" display="БФД"/>
    <hyperlink ref="B22" location="Амортизация!A1" display="Амортизация"/>
    <hyperlink ref="B17" location="'Неоп. ДиР'!A1" display="Неоп. ДиР"/>
    <hyperlink ref="B16" location="'Сводные расходы'!A1" display="Расходы"/>
    <hyperlink ref="B19" location="'Пояснения ДЗ'!A1" display="Пояснения ДЗ"/>
    <hyperlink ref="B12" location="'Прочие материалы'!A1" display="Прочие материалы"/>
  </hyperlinks>
  <pageMargins left="1.53" right="2" top="0.31" bottom="0.74" header="0.17" footer="0.5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outlinePr summaryBelow="0"/>
  </sheetPr>
  <dimension ref="A1:T120"/>
  <sheetViews>
    <sheetView topLeftCell="B1" zoomScale="90" workbookViewId="0">
      <pane xSplit="3" ySplit="13" topLeftCell="E14" activePane="bottomRight" state="frozen"/>
      <selection activeCell="B1" sqref="B1"/>
      <selection pane="topRight" activeCell="E1" sqref="E1"/>
      <selection pane="bottomLeft" activeCell="B14" sqref="B14"/>
      <selection pane="bottomRight" activeCell="B1" sqref="B1"/>
    </sheetView>
  </sheetViews>
  <sheetFormatPr defaultRowHeight="12.75" outlineLevelRow="2" x14ac:dyDescent="0.2"/>
  <cols>
    <col min="1" max="1" width="0" style="206" hidden="1" customWidth="1"/>
    <col min="2" max="2" width="9.140625" style="1"/>
    <col min="3" max="3" width="60.140625" style="1" bestFit="1" customWidth="1"/>
    <col min="4" max="4" width="11.140625" style="1" bestFit="1" customWidth="1"/>
    <col min="5" max="5" width="11.42578125" style="1" bestFit="1" customWidth="1"/>
    <col min="6" max="6" width="9.85546875" style="1" customWidth="1"/>
    <col min="7" max="7" width="10" style="1" customWidth="1"/>
    <col min="8" max="9" width="9.5703125" style="1" bestFit="1" customWidth="1"/>
    <col min="10" max="11" width="10" style="1" customWidth="1"/>
    <col min="12" max="13" width="10.28515625" style="1" bestFit="1" customWidth="1"/>
    <col min="14" max="16" width="10" style="1" customWidth="1"/>
    <col min="17" max="16384" width="9.140625" style="1"/>
  </cols>
  <sheetData>
    <row r="1" spans="1:20" x14ac:dyDescent="0.2">
      <c r="B1" s="12" t="s">
        <v>362</v>
      </c>
      <c r="C1" s="13"/>
      <c r="D1" s="13"/>
    </row>
    <row r="2" spans="1:20" ht="30" customHeight="1" x14ac:dyDescent="0.2">
      <c r="B2" s="924"/>
      <c r="C2" s="924"/>
      <c r="D2" s="924"/>
      <c r="E2" s="924"/>
      <c r="F2" s="924"/>
      <c r="G2" s="924"/>
      <c r="H2" s="924"/>
      <c r="I2" s="924"/>
      <c r="J2" s="924"/>
      <c r="K2" s="924"/>
      <c r="L2" s="924"/>
      <c r="M2" s="924"/>
      <c r="N2" s="924"/>
      <c r="O2" s="924"/>
      <c r="P2" s="924"/>
      <c r="Q2" s="147"/>
      <c r="R2" s="147"/>
      <c r="S2" s="147"/>
      <c r="T2" s="147"/>
    </row>
    <row r="4" spans="1:20" ht="30" customHeight="1" x14ac:dyDescent="0.2">
      <c r="B4" s="937" t="s">
        <v>162</v>
      </c>
      <c r="C4" s="937"/>
      <c r="D4" s="937"/>
      <c r="E4" s="937"/>
      <c r="F4" s="937"/>
      <c r="G4" s="937"/>
      <c r="H4" s="937"/>
      <c r="I4" s="937"/>
      <c r="J4" s="937"/>
      <c r="K4" s="937"/>
      <c r="L4" s="937"/>
      <c r="M4" s="937"/>
      <c r="N4" s="937"/>
      <c r="O4" s="937"/>
      <c r="P4" s="937"/>
      <c r="Q4" s="147"/>
      <c r="R4" s="147"/>
      <c r="S4" s="147"/>
      <c r="T4" s="147"/>
    </row>
    <row r="5" spans="1:20" ht="12.75" customHeight="1" x14ac:dyDescent="0.2"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</row>
    <row r="6" spans="1:20" s="148" customFormat="1" ht="13.5" x14ac:dyDescent="0.2">
      <c r="A6" s="206"/>
      <c r="C6" s="153" t="s">
        <v>909</v>
      </c>
      <c r="D6" s="153"/>
      <c r="E6" s="153"/>
      <c r="F6" s="153"/>
      <c r="H6" s="153"/>
      <c r="I6" s="153"/>
      <c r="J6" s="153"/>
      <c r="Q6" s="1"/>
    </row>
    <row r="7" spans="1:20" s="148" customFormat="1" ht="13.5" x14ac:dyDescent="0.2">
      <c r="A7" s="206"/>
      <c r="C7" s="153" t="s">
        <v>910</v>
      </c>
      <c r="D7" s="153"/>
      <c r="E7" s="153"/>
      <c r="F7" s="153"/>
      <c r="H7" s="153"/>
      <c r="I7" s="153"/>
      <c r="J7" s="153"/>
    </row>
    <row r="8" spans="1:20" s="148" customFormat="1" ht="13.5" x14ac:dyDescent="0.2">
      <c r="A8" s="206"/>
      <c r="C8" s="153" t="s">
        <v>911</v>
      </c>
      <c r="D8" s="153"/>
      <c r="E8" s="153"/>
      <c r="F8" s="153"/>
      <c r="H8" s="153"/>
      <c r="I8" s="153"/>
      <c r="J8" s="153"/>
    </row>
    <row r="9" spans="1:20" s="148" customFormat="1" ht="13.5" x14ac:dyDescent="0.2">
      <c r="A9" s="206"/>
      <c r="C9" s="153"/>
      <c r="D9" s="153"/>
      <c r="E9" s="153"/>
      <c r="F9" s="153"/>
      <c r="H9" s="153"/>
      <c r="I9" s="153"/>
      <c r="J9" s="153"/>
    </row>
    <row r="10" spans="1:20" s="148" customFormat="1" ht="13.5" x14ac:dyDescent="0.2">
      <c r="A10" s="206"/>
      <c r="C10" s="153"/>
      <c r="D10" s="153"/>
      <c r="E10" s="153"/>
      <c r="F10" s="153"/>
      <c r="H10" s="153"/>
      <c r="I10" s="153"/>
      <c r="J10" s="153"/>
    </row>
    <row r="11" spans="1:20" ht="12.75" customHeight="1" x14ac:dyDescent="0.2">
      <c r="A11" s="940" t="s">
        <v>924</v>
      </c>
      <c r="B11" s="942" t="s">
        <v>979</v>
      </c>
      <c r="C11" s="944" t="s">
        <v>997</v>
      </c>
      <c r="D11" s="946" t="s">
        <v>998</v>
      </c>
      <c r="E11" s="938" t="s">
        <v>981</v>
      </c>
      <c r="F11" s="938"/>
      <c r="G11" s="938"/>
      <c r="H11" s="938"/>
      <c r="I11" s="938"/>
      <c r="J11" s="938"/>
      <c r="K11" s="938"/>
      <c r="L11" s="938"/>
      <c r="M11" s="938"/>
      <c r="N11" s="938"/>
      <c r="O11" s="938"/>
      <c r="P11" s="939"/>
    </row>
    <row r="12" spans="1:20" s="100" customFormat="1" x14ac:dyDescent="0.2">
      <c r="A12" s="941"/>
      <c r="B12" s="943"/>
      <c r="C12" s="945"/>
      <c r="D12" s="947"/>
      <c r="E12" s="266">
        <f>Реализация!H6</f>
        <v>42186</v>
      </c>
      <c r="F12" s="159">
        <f>E12+31</f>
        <v>42217</v>
      </c>
      <c r="G12" s="159">
        <f t="shared" ref="G12:P12" si="0">F12+31</f>
        <v>42248</v>
      </c>
      <c r="H12" s="159">
        <f t="shared" si="0"/>
        <v>42279</v>
      </c>
      <c r="I12" s="159">
        <f t="shared" si="0"/>
        <v>42310</v>
      </c>
      <c r="J12" s="159">
        <f t="shared" si="0"/>
        <v>42341</v>
      </c>
      <c r="K12" s="159">
        <f t="shared" si="0"/>
        <v>42372</v>
      </c>
      <c r="L12" s="159">
        <f t="shared" si="0"/>
        <v>42403</v>
      </c>
      <c r="M12" s="159">
        <f t="shared" si="0"/>
        <v>42434</v>
      </c>
      <c r="N12" s="159">
        <f t="shared" si="0"/>
        <v>42465</v>
      </c>
      <c r="O12" s="159">
        <f t="shared" si="0"/>
        <v>42496</v>
      </c>
      <c r="P12" s="159">
        <f t="shared" si="0"/>
        <v>42527</v>
      </c>
      <c r="Q12" s="148"/>
    </row>
    <row r="13" spans="1:20" s="121" customFormat="1" x14ac:dyDescent="0.2">
      <c r="A13" s="208"/>
      <c r="B13" s="99">
        <v>1</v>
      </c>
      <c r="C13" s="99">
        <f t="shared" ref="C13:P13" si="1">B13+1</f>
        <v>2</v>
      </c>
      <c r="D13" s="123">
        <f>P13+1</f>
        <v>15</v>
      </c>
      <c r="E13" s="99">
        <f>C13+1</f>
        <v>3</v>
      </c>
      <c r="F13" s="99">
        <f t="shared" si="1"/>
        <v>4</v>
      </c>
      <c r="G13" s="99">
        <f t="shared" si="1"/>
        <v>5</v>
      </c>
      <c r="H13" s="99">
        <f t="shared" si="1"/>
        <v>6</v>
      </c>
      <c r="I13" s="99">
        <f t="shared" si="1"/>
        <v>7</v>
      </c>
      <c r="J13" s="99">
        <f t="shared" si="1"/>
        <v>8</v>
      </c>
      <c r="K13" s="99">
        <f t="shared" si="1"/>
        <v>9</v>
      </c>
      <c r="L13" s="99">
        <f t="shared" si="1"/>
        <v>10</v>
      </c>
      <c r="M13" s="99">
        <f t="shared" si="1"/>
        <v>11</v>
      </c>
      <c r="N13" s="99">
        <f t="shared" si="1"/>
        <v>12</v>
      </c>
      <c r="O13" s="99">
        <f t="shared" si="1"/>
        <v>13</v>
      </c>
      <c r="P13" s="99">
        <f t="shared" si="1"/>
        <v>14</v>
      </c>
      <c r="Q13" s="1"/>
    </row>
    <row r="14" spans="1:20" s="126" customFormat="1" x14ac:dyDescent="0.2">
      <c r="A14" s="210">
        <v>1</v>
      </c>
      <c r="B14" s="37" t="s">
        <v>428</v>
      </c>
      <c r="C14" s="221" t="str">
        <f>VLOOKUP($B14,ЗАТРАТЫ,COLUMN(Справочники!D:D)-1,FALSE)</f>
        <v>Материальные затраты</v>
      </c>
      <c r="D14" s="698">
        <f t="shared" ref="D14:D79" si="2">SUM(E14:P14)</f>
        <v>0</v>
      </c>
      <c r="E14" s="219">
        <f>SUM(E15,E16,E17,E18,E19,E20,E21,E22,E23,E26,E27,E28,E29,E30,E31,E32)</f>
        <v>0</v>
      </c>
      <c r="F14" s="216">
        <f>SUM(F15,F16,F17,F18,F19,F20,F21,F22,F23,F26,F27,F28,F29,F30,F31,F32)</f>
        <v>0</v>
      </c>
      <c r="G14" s="216">
        <f t="shared" ref="G14:P14" si="3">SUM(G15,G16,G17,G18,G19,G20,G21,G22,G23,G26,G27,G28,G29,G30,G31,G32)</f>
        <v>0</v>
      </c>
      <c r="H14" s="216">
        <f t="shared" si="3"/>
        <v>0</v>
      </c>
      <c r="I14" s="216">
        <f t="shared" si="3"/>
        <v>0</v>
      </c>
      <c r="J14" s="216">
        <f t="shared" si="3"/>
        <v>0</v>
      </c>
      <c r="K14" s="216">
        <f t="shared" si="3"/>
        <v>0</v>
      </c>
      <c r="L14" s="216">
        <f t="shared" si="3"/>
        <v>0</v>
      </c>
      <c r="M14" s="216">
        <f t="shared" si="3"/>
        <v>0</v>
      </c>
      <c r="N14" s="216">
        <f t="shared" si="3"/>
        <v>0</v>
      </c>
      <c r="O14" s="216">
        <f t="shared" si="3"/>
        <v>0</v>
      </c>
      <c r="P14" s="217">
        <f t="shared" si="3"/>
        <v>0</v>
      </c>
    </row>
    <row r="15" spans="1:20" outlineLevel="1" x14ac:dyDescent="0.2">
      <c r="A15" s="211">
        <f>A14+1</f>
        <v>2</v>
      </c>
      <c r="B15" s="37" t="s">
        <v>430</v>
      </c>
      <c r="C15" s="79" t="str">
        <f>VLOOKUP($B15,ЗАТРАТЫ,COLUMN(Справочники!D:D)-1,FALSE)</f>
        <v>Основное сырье и материалы</v>
      </c>
      <c r="D15" s="699">
        <f t="shared" si="2"/>
        <v>0</v>
      </c>
      <c r="E15" s="190">
        <v>0</v>
      </c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20"/>
      <c r="Q15" s="13"/>
    </row>
    <row r="16" spans="1:20" s="2" customFormat="1" outlineLevel="1" x14ac:dyDescent="0.2">
      <c r="A16" s="211">
        <f>A15+1</f>
        <v>3</v>
      </c>
      <c r="B16" s="37" t="s">
        <v>431</v>
      </c>
      <c r="C16" s="79" t="str">
        <f>VLOOKUP($B16,ЗАТРАТЫ,COLUMN(Справочники!D:D)-1,FALSE)</f>
        <v>Полуфабрикаты собственного производства</v>
      </c>
      <c r="D16" s="699">
        <f t="shared" si="2"/>
        <v>0</v>
      </c>
      <c r="E16" s="190">
        <v>0</v>
      </c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20"/>
      <c r="Q16" s="126"/>
    </row>
    <row r="17" spans="1:17" outlineLevel="1" x14ac:dyDescent="0.2">
      <c r="A17" s="211">
        <f>A16+1</f>
        <v>4</v>
      </c>
      <c r="B17" s="37" t="s">
        <v>432</v>
      </c>
      <c r="C17" s="79" t="str">
        <f>VLOOKUP($B17,ЗАТРАТЫ,COLUMN(Справочники!D:D)-1,FALSE)</f>
        <v>Покупные полуфабрикаты</v>
      </c>
      <c r="D17" s="699">
        <f t="shared" si="2"/>
        <v>0</v>
      </c>
      <c r="E17" s="190">
        <v>0</v>
      </c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20"/>
      <c r="Q17" s="13"/>
    </row>
    <row r="18" spans="1:17" s="126" customFormat="1" outlineLevel="1" x14ac:dyDescent="0.2">
      <c r="A18" s="211">
        <f t="shared" ref="A18:A114" si="4">A17+1</f>
        <v>5</v>
      </c>
      <c r="B18" s="37" t="s">
        <v>433</v>
      </c>
      <c r="C18" s="79" t="str">
        <f>VLOOKUP($B18,ЗАТРАТЫ,COLUMN(Справочники!D:D)-1,FALSE)</f>
        <v>Упаковочные материалы</v>
      </c>
      <c r="D18" s="699">
        <f t="shared" si="2"/>
        <v>0</v>
      </c>
      <c r="E18" s="190">
        <v>0</v>
      </c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20"/>
    </row>
    <row r="19" spans="1:17" s="2" customFormat="1" outlineLevel="1" x14ac:dyDescent="0.2">
      <c r="A19" s="211">
        <f t="shared" si="4"/>
        <v>6</v>
      </c>
      <c r="B19" s="37" t="s">
        <v>435</v>
      </c>
      <c r="C19" s="79" t="str">
        <f>VLOOKUP($B19,ЗАТРАТЫ,COLUMN(Справочники!D:D)-1,FALSE)</f>
        <v>Материалы на содержание и ремонт зданий и сооружений</v>
      </c>
      <c r="D19" s="699">
        <f t="shared" si="2"/>
        <v>0</v>
      </c>
      <c r="E19" s="190">
        <v>0</v>
      </c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20"/>
      <c r="Q19" s="126"/>
    </row>
    <row r="20" spans="1:17" outlineLevel="1" x14ac:dyDescent="0.2">
      <c r="A20" s="211">
        <f t="shared" si="4"/>
        <v>7</v>
      </c>
      <c r="B20" s="37" t="s">
        <v>437</v>
      </c>
      <c r="C20" s="79" t="str">
        <f>VLOOKUP($B20,ЗАТРАТЫ,COLUMN(Справочники!D:D)-1,FALSE)</f>
        <v>Материалы на содержание и ремонт производственного оборудования</v>
      </c>
      <c r="D20" s="699">
        <f t="shared" si="2"/>
        <v>0</v>
      </c>
      <c r="E20" s="190">
        <v>0</v>
      </c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20"/>
      <c r="Q20" s="13"/>
    </row>
    <row r="21" spans="1:17" outlineLevel="1" x14ac:dyDescent="0.2">
      <c r="A21" s="211">
        <f t="shared" si="4"/>
        <v>8</v>
      </c>
      <c r="B21" s="37" t="s">
        <v>439</v>
      </c>
      <c r="C21" s="79" t="str">
        <f>VLOOKUP($B21,ЗАТРАТЫ,COLUMN(Справочники!D:D)-1,FALSE)</f>
        <v>Материалы на содержание и ремонт транспортных средств</v>
      </c>
      <c r="D21" s="699">
        <f t="shared" si="2"/>
        <v>0</v>
      </c>
      <c r="E21" s="190">
        <v>0</v>
      </c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20"/>
      <c r="Q21" s="13"/>
    </row>
    <row r="22" spans="1:17" outlineLevel="1" x14ac:dyDescent="0.2">
      <c r="A22" s="211">
        <f t="shared" si="4"/>
        <v>9</v>
      </c>
      <c r="B22" s="37" t="s">
        <v>441</v>
      </c>
      <c r="C22" s="79" t="str">
        <f>VLOOKUP($B22,ЗАТРАТЫ,COLUMN(Справочники!D:D)-1,FALSE)</f>
        <v>Материалы и реактивы для лаборатории</v>
      </c>
      <c r="D22" s="699">
        <f t="shared" si="2"/>
        <v>0</v>
      </c>
      <c r="E22" s="190">
        <v>0</v>
      </c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20"/>
      <c r="Q22" s="13"/>
    </row>
    <row r="23" spans="1:17" outlineLevel="1" x14ac:dyDescent="0.2">
      <c r="A23" s="211">
        <f t="shared" si="4"/>
        <v>10</v>
      </c>
      <c r="B23" s="37" t="s">
        <v>442</v>
      </c>
      <c r="C23" s="79" t="str">
        <f>VLOOKUP($B23,ЗАТРАТЫ,COLUMN(Справочники!D:D)-1,FALSE)</f>
        <v>ГСМ</v>
      </c>
      <c r="D23" s="699">
        <f t="shared" si="2"/>
        <v>0</v>
      </c>
      <c r="E23" s="163">
        <f>SUM(E24:E25)</f>
        <v>0</v>
      </c>
      <c r="F23" s="214">
        <f>SUM(F24:F25)</f>
        <v>0</v>
      </c>
      <c r="G23" s="214">
        <f t="shared" ref="G23:P23" si="5">SUM(G24:G25)</f>
        <v>0</v>
      </c>
      <c r="H23" s="214">
        <f t="shared" si="5"/>
        <v>0</v>
      </c>
      <c r="I23" s="214">
        <f t="shared" si="5"/>
        <v>0</v>
      </c>
      <c r="J23" s="214">
        <f t="shared" si="5"/>
        <v>0</v>
      </c>
      <c r="K23" s="214">
        <f t="shared" si="5"/>
        <v>0</v>
      </c>
      <c r="L23" s="214">
        <f t="shared" si="5"/>
        <v>0</v>
      </c>
      <c r="M23" s="214">
        <f t="shared" si="5"/>
        <v>0</v>
      </c>
      <c r="N23" s="214">
        <f t="shared" si="5"/>
        <v>0</v>
      </c>
      <c r="O23" s="214">
        <f t="shared" si="5"/>
        <v>0</v>
      </c>
      <c r="P23" s="215">
        <f t="shared" si="5"/>
        <v>0</v>
      </c>
      <c r="Q23" s="13"/>
    </row>
    <row r="24" spans="1:17" outlineLevel="2" x14ac:dyDescent="0.2">
      <c r="A24" s="211">
        <f t="shared" si="4"/>
        <v>11</v>
      </c>
      <c r="B24" s="37" t="s">
        <v>954</v>
      </c>
      <c r="C24" s="222" t="str">
        <f>VLOOKUP($B24,ЗАТРАТЫ,COLUMN(Справочники!D:D)-1,FALSE)</f>
        <v>ГСМ для легкового транспорта</v>
      </c>
      <c r="D24" s="700">
        <f t="shared" si="2"/>
        <v>0</v>
      </c>
      <c r="E24" s="190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20"/>
      <c r="Q24" s="13"/>
    </row>
    <row r="25" spans="1:17" outlineLevel="2" x14ac:dyDescent="0.2">
      <c r="A25" s="211">
        <f t="shared" si="4"/>
        <v>12</v>
      </c>
      <c r="B25" s="37" t="s">
        <v>957</v>
      </c>
      <c r="C25" s="222" t="str">
        <f>VLOOKUP($B25,ЗАТРАТЫ,COLUMN(Справочники!D:D)-1,FALSE)</f>
        <v>ГСМ для грузового транспорта</v>
      </c>
      <c r="D25" s="700">
        <f t="shared" si="2"/>
        <v>0</v>
      </c>
      <c r="E25" s="190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20"/>
      <c r="Q25" s="13"/>
    </row>
    <row r="26" spans="1:17" s="2" customFormat="1" outlineLevel="1" x14ac:dyDescent="0.2">
      <c r="A26" s="211">
        <f t="shared" si="4"/>
        <v>13</v>
      </c>
      <c r="B26" s="37" t="s">
        <v>444</v>
      </c>
      <c r="C26" s="79" t="str">
        <f>VLOOKUP($B26,ЗАТРАТЫ,COLUMN(Справочники!D:D)-1,FALSE)</f>
        <v>Расходные материалы для компьютерной и офисной техники</v>
      </c>
      <c r="D26" s="699">
        <f t="shared" si="2"/>
        <v>0</v>
      </c>
      <c r="E26" s="190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20"/>
      <c r="Q26" s="126"/>
    </row>
    <row r="27" spans="1:17" outlineLevel="1" x14ac:dyDescent="0.2">
      <c r="A27" s="211">
        <f t="shared" si="4"/>
        <v>14</v>
      </c>
      <c r="B27" s="37" t="s">
        <v>445</v>
      </c>
      <c r="C27" s="79" t="str">
        <f>VLOOKUP($B27,ЗАТРАТЫ,COLUMN(Справочники!D:D)-1,FALSE)</f>
        <v>Запасные части для компьютерной и офисной техники</v>
      </c>
      <c r="D27" s="699">
        <f t="shared" si="2"/>
        <v>0</v>
      </c>
      <c r="E27" s="190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20"/>
      <c r="Q27" s="13"/>
    </row>
    <row r="28" spans="1:17" outlineLevel="1" x14ac:dyDescent="0.2">
      <c r="A28" s="211">
        <f t="shared" si="4"/>
        <v>15</v>
      </c>
      <c r="B28" s="37" t="s">
        <v>446</v>
      </c>
      <c r="C28" s="79" t="str">
        <f>VLOOKUP($B28,ЗАТРАТЫ,COLUMN(Справочники!D:D)-1,FALSE)</f>
        <v>Хозяйственный инвентарь</v>
      </c>
      <c r="D28" s="699">
        <f t="shared" si="2"/>
        <v>0</v>
      </c>
      <c r="E28" s="190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20"/>
      <c r="Q28" s="13"/>
    </row>
    <row r="29" spans="1:17" outlineLevel="1" x14ac:dyDescent="0.2">
      <c r="A29" s="211">
        <f t="shared" si="4"/>
        <v>16</v>
      </c>
      <c r="B29" s="37" t="s">
        <v>932</v>
      </c>
      <c r="C29" s="79" t="str">
        <f>VLOOKUP($B29,ЗАТРАТЫ,COLUMN(Справочники!D:D)-1,FALSE)</f>
        <v>Канцелярские товары, бланки</v>
      </c>
      <c r="D29" s="699">
        <f t="shared" si="2"/>
        <v>0</v>
      </c>
      <c r="E29" s="190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20"/>
      <c r="Q29" s="13"/>
    </row>
    <row r="30" spans="1:17" outlineLevel="1" x14ac:dyDescent="0.2">
      <c r="A30" s="211">
        <f t="shared" si="4"/>
        <v>17</v>
      </c>
      <c r="B30" s="37" t="s">
        <v>447</v>
      </c>
      <c r="C30" s="79" t="str">
        <f>VLOOKUP($B30,ЗАТРАТЫ,COLUMN(Справочники!D:D)-1,FALSE)</f>
        <v>Продукты питания</v>
      </c>
      <c r="D30" s="699">
        <f t="shared" si="2"/>
        <v>0</v>
      </c>
      <c r="E30" s="190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20"/>
      <c r="Q30" s="13"/>
    </row>
    <row r="31" spans="1:17" outlineLevel="1" x14ac:dyDescent="0.2">
      <c r="A31" s="211">
        <f t="shared" si="4"/>
        <v>18</v>
      </c>
      <c r="B31" s="37" t="s">
        <v>933</v>
      </c>
      <c r="C31" s="79" t="str">
        <f>VLOOKUP($B31,ЗАТРАТЫ,COLUMN(Справочники!D:D)-1,FALSE)</f>
        <v>Материалы для службы безопасности</v>
      </c>
      <c r="D31" s="699">
        <f t="shared" si="2"/>
        <v>0</v>
      </c>
      <c r="E31" s="190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20"/>
      <c r="Q31" s="13"/>
    </row>
    <row r="32" spans="1:17" outlineLevel="1" x14ac:dyDescent="0.2">
      <c r="A32" s="211">
        <f t="shared" si="4"/>
        <v>19</v>
      </c>
      <c r="B32" s="37" t="s">
        <v>31</v>
      </c>
      <c r="C32" s="79" t="str">
        <f>VLOOKUP($B32,ЗАТРАТЫ,COLUMN(Справочники!D:D)-1,FALSE)</f>
        <v>Прочие материалы</v>
      </c>
      <c r="D32" s="699">
        <f t="shared" si="2"/>
        <v>0</v>
      </c>
      <c r="E32" s="190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20"/>
      <c r="Q32" s="13"/>
    </row>
    <row r="33" spans="1:17" x14ac:dyDescent="0.2">
      <c r="A33" s="211"/>
      <c r="B33" s="37"/>
      <c r="C33" s="774" t="s">
        <v>1064</v>
      </c>
      <c r="D33" s="699">
        <f t="shared" si="2"/>
        <v>0</v>
      </c>
      <c r="E33" s="190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20"/>
      <c r="Q33" s="13"/>
    </row>
    <row r="34" spans="1:17" x14ac:dyDescent="0.2">
      <c r="A34" s="211">
        <f>A32+1</f>
        <v>20</v>
      </c>
      <c r="B34" s="37" t="s">
        <v>449</v>
      </c>
      <c r="C34" s="223" t="str">
        <f>VLOOKUP($B34,ЗАТРАТЫ,COLUMN(Справочники!D:D)-1,FALSE)</f>
        <v>Энергоресурсы</v>
      </c>
      <c r="D34" s="701">
        <f t="shared" si="2"/>
        <v>0</v>
      </c>
      <c r="E34" s="166">
        <f>SUM(E35)</f>
        <v>0</v>
      </c>
      <c r="F34" s="212">
        <f>SUM(F35)</f>
        <v>0</v>
      </c>
      <c r="G34" s="212">
        <f t="shared" ref="G34:P34" si="6">SUM(G35)</f>
        <v>0</v>
      </c>
      <c r="H34" s="212">
        <f t="shared" si="6"/>
        <v>0</v>
      </c>
      <c r="I34" s="212">
        <f t="shared" si="6"/>
        <v>0</v>
      </c>
      <c r="J34" s="212">
        <f t="shared" si="6"/>
        <v>0</v>
      </c>
      <c r="K34" s="212">
        <f t="shared" si="6"/>
        <v>0</v>
      </c>
      <c r="L34" s="212">
        <f t="shared" si="6"/>
        <v>0</v>
      </c>
      <c r="M34" s="212">
        <f t="shared" si="6"/>
        <v>0</v>
      </c>
      <c r="N34" s="212">
        <f t="shared" si="6"/>
        <v>0</v>
      </c>
      <c r="O34" s="212">
        <f t="shared" si="6"/>
        <v>0</v>
      </c>
      <c r="P34" s="218">
        <f t="shared" si="6"/>
        <v>0</v>
      </c>
      <c r="Q34" s="13"/>
    </row>
    <row r="35" spans="1:17" outlineLevel="1" x14ac:dyDescent="0.2">
      <c r="A35" s="211">
        <f t="shared" si="4"/>
        <v>21</v>
      </c>
      <c r="B35" s="37" t="s">
        <v>450</v>
      </c>
      <c r="C35" s="79" t="str">
        <f>VLOOKUP($B35,ЗАТРАТЫ,COLUMN(Справочники!D:D)-1,FALSE)</f>
        <v>Электроэнергия</v>
      </c>
      <c r="D35" s="699">
        <f t="shared" si="2"/>
        <v>0</v>
      </c>
      <c r="E35" s="190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20"/>
      <c r="Q35" s="13"/>
    </row>
    <row r="36" spans="1:17" x14ac:dyDescent="0.2">
      <c r="A36" s="211">
        <f t="shared" si="4"/>
        <v>22</v>
      </c>
      <c r="B36" s="37" t="s">
        <v>453</v>
      </c>
      <c r="C36" s="223" t="str">
        <f>VLOOKUP($B36,ЗАТРАТЫ,COLUMN(Справочники!D:D)-1,FALSE)</f>
        <v>Оплата труда</v>
      </c>
      <c r="D36" s="701">
        <f t="shared" si="2"/>
        <v>0</v>
      </c>
      <c r="E36" s="166">
        <f>SUM(E37:E40)</f>
        <v>0</v>
      </c>
      <c r="F36" s="212">
        <f>SUM(F37:F40)</f>
        <v>0</v>
      </c>
      <c r="G36" s="212">
        <f t="shared" ref="G36:P36" si="7">SUM(G37:G40)</f>
        <v>0</v>
      </c>
      <c r="H36" s="212">
        <f t="shared" si="7"/>
        <v>0</v>
      </c>
      <c r="I36" s="212">
        <f t="shared" si="7"/>
        <v>0</v>
      </c>
      <c r="J36" s="212">
        <f t="shared" si="7"/>
        <v>0</v>
      </c>
      <c r="K36" s="212">
        <f t="shared" si="7"/>
        <v>0</v>
      </c>
      <c r="L36" s="212">
        <f t="shared" si="7"/>
        <v>0</v>
      </c>
      <c r="M36" s="212">
        <f t="shared" si="7"/>
        <v>0</v>
      </c>
      <c r="N36" s="212">
        <f t="shared" si="7"/>
        <v>0</v>
      </c>
      <c r="O36" s="212">
        <f t="shared" si="7"/>
        <v>0</v>
      </c>
      <c r="P36" s="218">
        <f t="shared" si="7"/>
        <v>0</v>
      </c>
      <c r="Q36" s="13"/>
    </row>
    <row r="37" spans="1:17" outlineLevel="1" x14ac:dyDescent="0.2">
      <c r="A37" s="211">
        <f t="shared" si="4"/>
        <v>23</v>
      </c>
      <c r="B37" s="37" t="s">
        <v>454</v>
      </c>
      <c r="C37" s="79" t="str">
        <f>VLOOKUP($B37,ЗАТРАТЫ,COLUMN(Справочники!D:D)-1,FALSE)</f>
        <v>Повременная оплата труда и оклады</v>
      </c>
      <c r="D37" s="699">
        <f t="shared" si="2"/>
        <v>0</v>
      </c>
      <c r="E37" s="190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20"/>
      <c r="Q37" s="13"/>
    </row>
    <row r="38" spans="1:17" outlineLevel="1" x14ac:dyDescent="0.2">
      <c r="A38" s="211">
        <f t="shared" si="4"/>
        <v>24</v>
      </c>
      <c r="B38" s="37" t="s">
        <v>455</v>
      </c>
      <c r="C38" s="79" t="str">
        <f>VLOOKUP($B38,ЗАТРАТЫ,COLUMN(Справочники!D:D)-1,FALSE)</f>
        <v>Сдельная оплата труда</v>
      </c>
      <c r="D38" s="699">
        <f t="shared" si="2"/>
        <v>0</v>
      </c>
      <c r="E38" s="190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20"/>
      <c r="Q38" s="13"/>
    </row>
    <row r="39" spans="1:17" outlineLevel="1" x14ac:dyDescent="0.2">
      <c r="A39" s="211">
        <f t="shared" si="4"/>
        <v>25</v>
      </c>
      <c r="B39" s="37" t="s">
        <v>456</v>
      </c>
      <c r="C39" s="79" t="str">
        <f>VLOOKUP($B39,ЗАТРАТЫ,COLUMN(Справочники!D:D)-1,FALSE)</f>
        <v>Премиальная часть</v>
      </c>
      <c r="D39" s="699">
        <f t="shared" si="2"/>
        <v>0</v>
      </c>
      <c r="E39" s="190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20"/>
      <c r="Q39" s="13"/>
    </row>
    <row r="40" spans="1:17" outlineLevel="1" x14ac:dyDescent="0.2">
      <c r="A40" s="211">
        <f t="shared" si="4"/>
        <v>26</v>
      </c>
      <c r="B40" s="37" t="s">
        <v>457</v>
      </c>
      <c r="C40" s="79" t="str">
        <f>VLOOKUP($B40,ЗАТРАТЫ,COLUMN(Справочники!D:D)-1,FALSE)</f>
        <v>Прочие выплаты персоналу</v>
      </c>
      <c r="D40" s="699">
        <f t="shared" si="2"/>
        <v>0</v>
      </c>
      <c r="E40" s="190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20"/>
      <c r="Q40" s="13"/>
    </row>
    <row r="41" spans="1:17" x14ac:dyDescent="0.2">
      <c r="A41" s="211">
        <f t="shared" si="4"/>
        <v>27</v>
      </c>
      <c r="B41" s="37" t="s">
        <v>458</v>
      </c>
      <c r="C41" s="223" t="str">
        <f>VLOOKUP($B41,ЗАТРАТЫ,COLUMN(Справочники!D:D)-1,FALSE)</f>
        <v>Социальные налоги</v>
      </c>
      <c r="D41" s="701">
        <f t="shared" si="2"/>
        <v>0</v>
      </c>
      <c r="E41" s="166">
        <f>SUM(E42:E45)</f>
        <v>0</v>
      </c>
      <c r="F41" s="212">
        <f>SUM(F42:F45)</f>
        <v>0</v>
      </c>
      <c r="G41" s="212">
        <f t="shared" ref="G41:P41" si="8">SUM(G42:G45)</f>
        <v>0</v>
      </c>
      <c r="H41" s="212">
        <f t="shared" si="8"/>
        <v>0</v>
      </c>
      <c r="I41" s="212">
        <f t="shared" si="8"/>
        <v>0</v>
      </c>
      <c r="J41" s="212">
        <f t="shared" si="8"/>
        <v>0</v>
      </c>
      <c r="K41" s="212">
        <f t="shared" si="8"/>
        <v>0</v>
      </c>
      <c r="L41" s="212">
        <f t="shared" si="8"/>
        <v>0</v>
      </c>
      <c r="M41" s="212">
        <f t="shared" si="8"/>
        <v>0</v>
      </c>
      <c r="N41" s="212">
        <f t="shared" si="8"/>
        <v>0</v>
      </c>
      <c r="O41" s="212">
        <f t="shared" si="8"/>
        <v>0</v>
      </c>
      <c r="P41" s="218">
        <f t="shared" si="8"/>
        <v>0</v>
      </c>
      <c r="Q41" s="13"/>
    </row>
    <row r="42" spans="1:17" outlineLevel="1" x14ac:dyDescent="0.2">
      <c r="A42" s="211">
        <f t="shared" si="4"/>
        <v>28</v>
      </c>
      <c r="B42" s="37" t="s">
        <v>459</v>
      </c>
      <c r="C42" s="79" t="str">
        <f>VLOOKUP($B42,ЗАТРАТЫ,COLUMN(Справочники!D:D)-1,FALSE)</f>
        <v>Отчисления в пенсионный фонд</v>
      </c>
      <c r="D42" s="699">
        <f t="shared" si="2"/>
        <v>0</v>
      </c>
      <c r="E42" s="190"/>
      <c r="F42" s="213"/>
      <c r="G42" s="213">
        <v>0</v>
      </c>
      <c r="H42" s="213">
        <v>0</v>
      </c>
      <c r="I42" s="213">
        <v>0</v>
      </c>
      <c r="J42" s="213">
        <v>0</v>
      </c>
      <c r="K42" s="213">
        <v>0</v>
      </c>
      <c r="L42" s="213">
        <v>0</v>
      </c>
      <c r="M42" s="213">
        <v>0</v>
      </c>
      <c r="N42" s="213">
        <v>0</v>
      </c>
      <c r="O42" s="213">
        <v>0</v>
      </c>
      <c r="P42" s="220">
        <v>0</v>
      </c>
      <c r="Q42" s="13"/>
    </row>
    <row r="43" spans="1:17" outlineLevel="1" x14ac:dyDescent="0.2">
      <c r="A43" s="211">
        <f t="shared" si="4"/>
        <v>29</v>
      </c>
      <c r="B43" s="37" t="s">
        <v>460</v>
      </c>
      <c r="C43" s="79" t="str">
        <f>VLOOKUP($B43,ЗАТРАТЫ,COLUMN(Справочники!D:D)-1,FALSE)</f>
        <v>Отчисления в фонд социального страхования</v>
      </c>
      <c r="D43" s="699">
        <f t="shared" si="2"/>
        <v>0</v>
      </c>
      <c r="E43" s="190"/>
      <c r="F43" s="213"/>
      <c r="G43" s="213">
        <v>0</v>
      </c>
      <c r="H43" s="213">
        <v>0</v>
      </c>
      <c r="I43" s="213">
        <v>0</v>
      </c>
      <c r="J43" s="213">
        <v>0</v>
      </c>
      <c r="K43" s="213">
        <v>0</v>
      </c>
      <c r="L43" s="213">
        <v>0</v>
      </c>
      <c r="M43" s="213">
        <v>0</v>
      </c>
      <c r="N43" s="213">
        <v>0</v>
      </c>
      <c r="O43" s="213">
        <v>0</v>
      </c>
      <c r="P43" s="220">
        <v>0</v>
      </c>
      <c r="Q43" s="13"/>
    </row>
    <row r="44" spans="1:17" outlineLevel="1" x14ac:dyDescent="0.2">
      <c r="A44" s="211">
        <f t="shared" si="4"/>
        <v>30</v>
      </c>
      <c r="B44" s="37" t="s">
        <v>461</v>
      </c>
      <c r="C44" s="79" t="str">
        <f>VLOOKUP($B44,ЗАТРАТЫ,COLUMN(Справочники!D:D)-1,FALSE)</f>
        <v>Отчисления в Фед. фонд обязат. мед. страхования</v>
      </c>
      <c r="D44" s="699">
        <f t="shared" si="2"/>
        <v>0</v>
      </c>
      <c r="E44" s="190"/>
      <c r="F44" s="213"/>
      <c r="G44" s="213">
        <v>0</v>
      </c>
      <c r="H44" s="213">
        <v>0</v>
      </c>
      <c r="I44" s="213">
        <v>0</v>
      </c>
      <c r="J44" s="213">
        <v>0</v>
      </c>
      <c r="K44" s="213">
        <v>0</v>
      </c>
      <c r="L44" s="213">
        <v>0</v>
      </c>
      <c r="M44" s="213">
        <v>0</v>
      </c>
      <c r="N44" s="213">
        <v>0</v>
      </c>
      <c r="O44" s="213">
        <v>0</v>
      </c>
      <c r="P44" s="220">
        <v>0</v>
      </c>
      <c r="Q44" s="13"/>
    </row>
    <row r="45" spans="1:17" outlineLevel="1" x14ac:dyDescent="0.2">
      <c r="A45" s="211">
        <f t="shared" si="4"/>
        <v>31</v>
      </c>
      <c r="B45" s="37" t="s">
        <v>975</v>
      </c>
      <c r="C45" s="79" t="str">
        <f>VLOOKUP($B45,ЗАТРАТЫ,COLUMN(Справочники!D:D)-1,FALSE)</f>
        <v>Отчисления в Терр. фонд обязат. мед. страхования</v>
      </c>
      <c r="D45" s="699">
        <f t="shared" si="2"/>
        <v>0</v>
      </c>
      <c r="E45" s="190"/>
      <c r="F45" s="213"/>
      <c r="G45" s="213">
        <v>0</v>
      </c>
      <c r="H45" s="213">
        <v>0</v>
      </c>
      <c r="I45" s="213">
        <v>0</v>
      </c>
      <c r="J45" s="213">
        <v>0</v>
      </c>
      <c r="K45" s="213">
        <v>0</v>
      </c>
      <c r="L45" s="213">
        <v>0</v>
      </c>
      <c r="M45" s="213">
        <v>0</v>
      </c>
      <c r="N45" s="213">
        <v>0</v>
      </c>
      <c r="O45" s="213">
        <v>0</v>
      </c>
      <c r="P45" s="220">
        <v>0</v>
      </c>
      <c r="Q45" s="13"/>
    </row>
    <row r="46" spans="1:17" x14ac:dyDescent="0.2">
      <c r="A46" s="211">
        <f t="shared" si="4"/>
        <v>32</v>
      </c>
      <c r="B46" s="37" t="s">
        <v>462</v>
      </c>
      <c r="C46" s="223" t="str">
        <f>VLOOKUP($B46,ЗАТРАТЫ,COLUMN(Справочники!D:D)-1,FALSE)</f>
        <v>Услуги сторонних организаций</v>
      </c>
      <c r="D46" s="701">
        <f t="shared" si="2"/>
        <v>0</v>
      </c>
      <c r="E46" s="166">
        <f>SUM(E47,E52,E53,E54,E55,E56,E57,E61,E62,E66,E69:E77)</f>
        <v>0</v>
      </c>
      <c r="F46" s="212">
        <f>SUM(F47,F52,F53,F54,F55,F56,F57,F61,F62,F66,F69:F77)</f>
        <v>0</v>
      </c>
      <c r="G46" s="212">
        <f t="shared" ref="G46:P46" si="9">SUM(G47,G52,G53,G54,G55,G56,G57,G61,G62,G66,G69:G77)</f>
        <v>0</v>
      </c>
      <c r="H46" s="212">
        <f t="shared" si="9"/>
        <v>0</v>
      </c>
      <c r="I46" s="212">
        <f t="shared" si="9"/>
        <v>0</v>
      </c>
      <c r="J46" s="212">
        <f t="shared" si="9"/>
        <v>0</v>
      </c>
      <c r="K46" s="212">
        <f t="shared" si="9"/>
        <v>0</v>
      </c>
      <c r="L46" s="212">
        <f t="shared" si="9"/>
        <v>0</v>
      </c>
      <c r="M46" s="212">
        <f t="shared" si="9"/>
        <v>0</v>
      </c>
      <c r="N46" s="212">
        <f t="shared" si="9"/>
        <v>0</v>
      </c>
      <c r="O46" s="212">
        <f t="shared" si="9"/>
        <v>0</v>
      </c>
      <c r="P46" s="218">
        <f t="shared" si="9"/>
        <v>0</v>
      </c>
      <c r="Q46" s="13"/>
    </row>
    <row r="47" spans="1:17" outlineLevel="1" x14ac:dyDescent="0.2">
      <c r="A47" s="211">
        <f t="shared" si="4"/>
        <v>33</v>
      </c>
      <c r="B47" s="37" t="s">
        <v>464</v>
      </c>
      <c r="C47" s="224" t="str">
        <f>VLOOKUP($B47,ЗАТРАТЫ,COLUMN(Справочники!D:D)-1,FALSE)</f>
        <v xml:space="preserve">Аренда </v>
      </c>
      <c r="D47" s="702">
        <f t="shared" si="2"/>
        <v>0</v>
      </c>
      <c r="E47" s="163">
        <f>SUM(E48:E51)</f>
        <v>0</v>
      </c>
      <c r="F47" s="214">
        <f>SUM(F48:F51)</f>
        <v>0</v>
      </c>
      <c r="G47" s="214">
        <f t="shared" ref="G47:P47" si="10">SUM(G48:G51)</f>
        <v>0</v>
      </c>
      <c r="H47" s="214">
        <f t="shared" si="10"/>
        <v>0</v>
      </c>
      <c r="I47" s="214">
        <f t="shared" si="10"/>
        <v>0</v>
      </c>
      <c r="J47" s="214">
        <f t="shared" si="10"/>
        <v>0</v>
      </c>
      <c r="K47" s="214">
        <f t="shared" si="10"/>
        <v>0</v>
      </c>
      <c r="L47" s="214">
        <f t="shared" si="10"/>
        <v>0</v>
      </c>
      <c r="M47" s="214">
        <f t="shared" si="10"/>
        <v>0</v>
      </c>
      <c r="N47" s="214">
        <f t="shared" si="10"/>
        <v>0</v>
      </c>
      <c r="O47" s="214">
        <f t="shared" si="10"/>
        <v>0</v>
      </c>
      <c r="P47" s="215">
        <f t="shared" si="10"/>
        <v>0</v>
      </c>
      <c r="Q47" s="13"/>
    </row>
    <row r="48" spans="1:17" outlineLevel="2" x14ac:dyDescent="0.2">
      <c r="A48" s="211">
        <f t="shared" si="4"/>
        <v>34</v>
      </c>
      <c r="B48" s="37" t="s">
        <v>277</v>
      </c>
      <c r="C48" s="222" t="str">
        <f>VLOOKUP($B48,ЗАТРАТЫ,COLUMN(Справочники!D:D)-1,FALSE)</f>
        <v>аренда земли</v>
      </c>
      <c r="D48" s="700">
        <f t="shared" si="2"/>
        <v>0</v>
      </c>
      <c r="E48" s="190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20"/>
      <c r="Q48" s="13"/>
    </row>
    <row r="49" spans="1:17" outlineLevel="2" x14ac:dyDescent="0.2">
      <c r="A49" s="211">
        <f t="shared" si="4"/>
        <v>35</v>
      </c>
      <c r="B49" s="37" t="s">
        <v>278</v>
      </c>
      <c r="C49" s="222" t="str">
        <f>VLOOKUP($B49,ЗАТРАТЫ,COLUMN(Справочники!D:D)-1,FALSE)</f>
        <v>аренда зданий и сооружений</v>
      </c>
      <c r="D49" s="700">
        <f t="shared" si="2"/>
        <v>0</v>
      </c>
      <c r="E49" s="190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20"/>
      <c r="Q49" s="13"/>
    </row>
    <row r="50" spans="1:17" outlineLevel="2" x14ac:dyDescent="0.2">
      <c r="A50" s="211">
        <f t="shared" si="4"/>
        <v>36</v>
      </c>
      <c r="B50" s="37" t="s">
        <v>279</v>
      </c>
      <c r="C50" s="222" t="str">
        <f>VLOOKUP($B50,ЗАТРАТЫ,COLUMN(Справочники!D:D)-1,FALSE)</f>
        <v>аренда транспорта</v>
      </c>
      <c r="D50" s="700">
        <f t="shared" si="2"/>
        <v>0</v>
      </c>
      <c r="E50" s="190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20"/>
      <c r="Q50" s="13"/>
    </row>
    <row r="51" spans="1:17" outlineLevel="2" x14ac:dyDescent="0.2">
      <c r="A51" s="211">
        <f t="shared" si="4"/>
        <v>37</v>
      </c>
      <c r="B51" s="37" t="s">
        <v>280</v>
      </c>
      <c r="C51" s="222" t="str">
        <f>VLOOKUP($B51,ЗАТРАТЫ,COLUMN(Справочники!D:D)-1,FALSE)</f>
        <v>прочая аренда</v>
      </c>
      <c r="D51" s="700">
        <f t="shared" si="2"/>
        <v>0</v>
      </c>
      <c r="E51" s="190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20"/>
      <c r="Q51" s="13"/>
    </row>
    <row r="52" spans="1:17" outlineLevel="1" x14ac:dyDescent="0.2">
      <c r="A52" s="211">
        <f t="shared" si="4"/>
        <v>38</v>
      </c>
      <c r="B52" s="37" t="s">
        <v>465</v>
      </c>
      <c r="C52" s="79" t="str">
        <f>VLOOKUP($B52,ЗАТРАТЫ,COLUMN(Справочники!D:D)-1,FALSE)</f>
        <v>Услуги по ремонту зданий и сооружений</v>
      </c>
      <c r="D52" s="699">
        <f t="shared" si="2"/>
        <v>0</v>
      </c>
      <c r="E52" s="190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20"/>
      <c r="Q52" s="13"/>
    </row>
    <row r="53" spans="1:17" outlineLevel="1" x14ac:dyDescent="0.2">
      <c r="A53" s="211">
        <f t="shared" si="4"/>
        <v>39</v>
      </c>
      <c r="B53" s="37" t="s">
        <v>466</v>
      </c>
      <c r="C53" s="79" t="str">
        <f>VLOOKUP($B53,ЗАТРАТЫ,COLUMN(Справочники!D:D)-1,FALSE)</f>
        <v>Услуги по ремонту и обслуживанию производственного оборудования</v>
      </c>
      <c r="D53" s="699">
        <f t="shared" si="2"/>
        <v>0</v>
      </c>
      <c r="E53" s="190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20"/>
      <c r="Q53" s="13"/>
    </row>
    <row r="54" spans="1:17" outlineLevel="1" x14ac:dyDescent="0.2">
      <c r="A54" s="211">
        <f t="shared" si="4"/>
        <v>40</v>
      </c>
      <c r="B54" s="37" t="s">
        <v>467</v>
      </c>
      <c r="C54" s="79" t="str">
        <f>VLOOKUP($B54,ЗАТРАТЫ,COLUMN(Справочники!D:D)-1,FALSE)</f>
        <v>Услуги по ремонту транспортных средств</v>
      </c>
      <c r="D54" s="699">
        <f t="shared" si="2"/>
        <v>0</v>
      </c>
      <c r="E54" s="190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20"/>
      <c r="Q54" s="13"/>
    </row>
    <row r="55" spans="1:17" outlineLevel="1" x14ac:dyDescent="0.2">
      <c r="A55" s="211">
        <f t="shared" si="4"/>
        <v>41</v>
      </c>
      <c r="B55" s="37" t="s">
        <v>469</v>
      </c>
      <c r="C55" s="79" t="str">
        <f>VLOOKUP($B55,ЗАТРАТЫ,COLUMN(Справочники!D:D)-1,FALSE)</f>
        <v>Услуги по ремонту и обслуживанию компьютерной и офисной техники</v>
      </c>
      <c r="D55" s="699">
        <f t="shared" si="2"/>
        <v>0</v>
      </c>
      <c r="E55" s="190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20"/>
      <c r="Q55" s="13"/>
    </row>
    <row r="56" spans="1:17" outlineLevel="1" x14ac:dyDescent="0.2">
      <c r="A56" s="211">
        <f t="shared" si="4"/>
        <v>42</v>
      </c>
      <c r="B56" s="37" t="s">
        <v>281</v>
      </c>
      <c r="C56" s="79" t="str">
        <f>VLOOKUP($B56,ЗАТРАТЫ,COLUMN(Справочники!D:D)-1,FALSE)</f>
        <v xml:space="preserve">Услуги по охране  </v>
      </c>
      <c r="D56" s="699">
        <f t="shared" si="2"/>
        <v>0</v>
      </c>
      <c r="E56" s="190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20"/>
      <c r="Q56" s="13"/>
    </row>
    <row r="57" spans="1:17" outlineLevel="1" x14ac:dyDescent="0.2">
      <c r="A57" s="211">
        <f t="shared" si="4"/>
        <v>43</v>
      </c>
      <c r="B57" s="37" t="s">
        <v>282</v>
      </c>
      <c r="C57" s="79" t="str">
        <f>VLOOKUP($B57,ЗАТРАТЫ,COLUMN(Справочники!D:D)-1,FALSE)</f>
        <v>Услуги связи</v>
      </c>
      <c r="D57" s="699">
        <f t="shared" si="2"/>
        <v>0</v>
      </c>
      <c r="E57" s="163">
        <f>SUM(E58:E60)</f>
        <v>0</v>
      </c>
      <c r="F57" s="214">
        <f>SUM(F58:F60)</f>
        <v>0</v>
      </c>
      <c r="G57" s="214">
        <f t="shared" ref="G57:P57" si="11">SUM(G58:G60)</f>
        <v>0</v>
      </c>
      <c r="H57" s="214">
        <f t="shared" si="11"/>
        <v>0</v>
      </c>
      <c r="I57" s="214">
        <f t="shared" si="11"/>
        <v>0</v>
      </c>
      <c r="J57" s="214">
        <f t="shared" si="11"/>
        <v>0</v>
      </c>
      <c r="K57" s="214">
        <f t="shared" si="11"/>
        <v>0</v>
      </c>
      <c r="L57" s="214">
        <f t="shared" si="11"/>
        <v>0</v>
      </c>
      <c r="M57" s="214">
        <f t="shared" si="11"/>
        <v>0</v>
      </c>
      <c r="N57" s="214">
        <f t="shared" si="11"/>
        <v>0</v>
      </c>
      <c r="O57" s="214">
        <f t="shared" si="11"/>
        <v>0</v>
      </c>
      <c r="P57" s="215">
        <f t="shared" si="11"/>
        <v>0</v>
      </c>
      <c r="Q57" s="13"/>
    </row>
    <row r="58" spans="1:17" outlineLevel="2" x14ac:dyDescent="0.2">
      <c r="A58" s="211">
        <f t="shared" si="4"/>
        <v>44</v>
      </c>
      <c r="B58" s="37" t="s">
        <v>283</v>
      </c>
      <c r="C58" s="222" t="str">
        <f>VLOOKUP($B58,ЗАТРАТЫ,COLUMN(Справочники!D:D)-1,FALSE)</f>
        <v>связь мобильная</v>
      </c>
      <c r="D58" s="700">
        <f t="shared" si="2"/>
        <v>0</v>
      </c>
      <c r="E58" s="190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20"/>
      <c r="Q58" s="13"/>
    </row>
    <row r="59" spans="1:17" outlineLevel="2" x14ac:dyDescent="0.2">
      <c r="A59" s="211">
        <f t="shared" si="4"/>
        <v>45</v>
      </c>
      <c r="B59" s="37" t="s">
        <v>284</v>
      </c>
      <c r="C59" s="222" t="str">
        <f>VLOOKUP($B59,ЗАТРАТЫ,COLUMN(Справочники!D:D)-1,FALSE)</f>
        <v>связь стационарная</v>
      </c>
      <c r="D59" s="700">
        <f t="shared" si="2"/>
        <v>0</v>
      </c>
      <c r="E59" s="190"/>
      <c r="F59" s="213"/>
      <c r="G59" s="213"/>
      <c r="H59" s="213"/>
      <c r="I59" s="213"/>
      <c r="J59" s="213"/>
      <c r="K59" s="213"/>
      <c r="L59" s="213"/>
      <c r="M59" s="213"/>
      <c r="N59" s="213"/>
      <c r="O59" s="213"/>
      <c r="P59" s="220"/>
      <c r="Q59" s="13"/>
    </row>
    <row r="60" spans="1:17" outlineLevel="2" x14ac:dyDescent="0.2">
      <c r="A60" s="211">
        <f t="shared" si="4"/>
        <v>46</v>
      </c>
      <c r="B60" s="37" t="s">
        <v>285</v>
      </c>
      <c r="C60" s="222" t="str">
        <f>VLOOKUP($B60,ЗАТРАТЫ,COLUMN(Справочники!D:D)-1,FALSE)</f>
        <v>интернет</v>
      </c>
      <c r="D60" s="700">
        <f t="shared" si="2"/>
        <v>0</v>
      </c>
      <c r="E60" s="190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20"/>
      <c r="Q60" s="13"/>
    </row>
    <row r="61" spans="1:17" outlineLevel="1" x14ac:dyDescent="0.2">
      <c r="A61" s="211">
        <f t="shared" si="4"/>
        <v>47</v>
      </c>
      <c r="B61" s="37" t="s">
        <v>286</v>
      </c>
      <c r="C61" s="224" t="str">
        <f>VLOOKUP($B61,ЗАТРАТЫ,COLUMN(Справочники!D:D)-1,FALSE)</f>
        <v>Коммунальные услуги</v>
      </c>
      <c r="D61" s="702">
        <f t="shared" si="2"/>
        <v>0</v>
      </c>
      <c r="E61" s="190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20"/>
      <c r="Q61" s="13"/>
    </row>
    <row r="62" spans="1:17" outlineLevel="1" x14ac:dyDescent="0.2">
      <c r="A62" s="211">
        <f t="shared" si="4"/>
        <v>48</v>
      </c>
      <c r="B62" s="37" t="s">
        <v>287</v>
      </c>
      <c r="C62" s="224" t="str">
        <f>VLOOKUP($B62,ЗАТРАТЫ,COLUMN(Справочники!D:D)-1,FALSE)</f>
        <v>Транспортные услуги</v>
      </c>
      <c r="D62" s="702">
        <f t="shared" si="2"/>
        <v>0</v>
      </c>
      <c r="E62" s="163">
        <f>SUM(E63:E65)</f>
        <v>0</v>
      </c>
      <c r="F62" s="214">
        <f>SUM(F63:F65)</f>
        <v>0</v>
      </c>
      <c r="G62" s="214">
        <f t="shared" ref="G62:P62" si="12">SUM(G63:G65)</f>
        <v>0</v>
      </c>
      <c r="H62" s="214">
        <f t="shared" si="12"/>
        <v>0</v>
      </c>
      <c r="I62" s="214">
        <f t="shared" si="12"/>
        <v>0</v>
      </c>
      <c r="J62" s="214">
        <f t="shared" si="12"/>
        <v>0</v>
      </c>
      <c r="K62" s="214">
        <f t="shared" si="12"/>
        <v>0</v>
      </c>
      <c r="L62" s="214">
        <f t="shared" si="12"/>
        <v>0</v>
      </c>
      <c r="M62" s="214">
        <f t="shared" si="12"/>
        <v>0</v>
      </c>
      <c r="N62" s="214">
        <f t="shared" si="12"/>
        <v>0</v>
      </c>
      <c r="O62" s="214">
        <f t="shared" si="12"/>
        <v>0</v>
      </c>
      <c r="P62" s="215">
        <f t="shared" si="12"/>
        <v>0</v>
      </c>
      <c r="Q62" s="13"/>
    </row>
    <row r="63" spans="1:17" outlineLevel="2" x14ac:dyDescent="0.2">
      <c r="A63" s="211">
        <f t="shared" si="4"/>
        <v>49</v>
      </c>
      <c r="B63" s="37" t="s">
        <v>288</v>
      </c>
      <c r="C63" s="222" t="str">
        <f>VLOOKUP($B63,ЗАТРАТЫ,COLUMN(Справочники!D:D)-1,FALSE)</f>
        <v>транспортные услуги внутри страны</v>
      </c>
      <c r="D63" s="700">
        <f t="shared" si="2"/>
        <v>0</v>
      </c>
      <c r="E63" s="190">
        <v>0</v>
      </c>
      <c r="F63" s="213">
        <v>0</v>
      </c>
      <c r="G63" s="213"/>
      <c r="H63" s="213"/>
      <c r="I63" s="213"/>
      <c r="J63" s="213"/>
      <c r="K63" s="213"/>
      <c r="L63" s="213"/>
      <c r="M63" s="213"/>
      <c r="N63" s="213"/>
      <c r="O63" s="213"/>
      <c r="P63" s="220"/>
      <c r="Q63" s="13"/>
    </row>
    <row r="64" spans="1:17" outlineLevel="2" x14ac:dyDescent="0.2">
      <c r="A64" s="211">
        <f t="shared" si="4"/>
        <v>50</v>
      </c>
      <c r="B64" s="37" t="s">
        <v>289</v>
      </c>
      <c r="C64" s="222" t="str">
        <f>VLOOKUP($B64,ЗАТРАТЫ,COLUMN(Справочники!D:D)-1,FALSE)</f>
        <v>транспортные услуги при экспортных перевозках</v>
      </c>
      <c r="D64" s="700">
        <f t="shared" si="2"/>
        <v>0</v>
      </c>
      <c r="E64" s="190">
        <v>0</v>
      </c>
      <c r="F64" s="213">
        <v>0</v>
      </c>
      <c r="G64" s="213"/>
      <c r="H64" s="213"/>
      <c r="I64" s="213"/>
      <c r="J64" s="213"/>
      <c r="K64" s="213"/>
      <c r="L64" s="213"/>
      <c r="M64" s="213"/>
      <c r="N64" s="213"/>
      <c r="O64" s="213"/>
      <c r="P64" s="220"/>
      <c r="Q64" s="13"/>
    </row>
    <row r="65" spans="1:17" outlineLevel="2" x14ac:dyDescent="0.2">
      <c r="A65" s="211">
        <f t="shared" si="4"/>
        <v>51</v>
      </c>
      <c r="B65" s="37" t="s">
        <v>290</v>
      </c>
      <c r="C65" s="222" t="str">
        <f>VLOOKUP($B65,ЗАТРАТЫ,COLUMN(Справочники!D:D)-1,FALSE)</f>
        <v xml:space="preserve">транспортные услуги при  импортных перевозках </v>
      </c>
      <c r="D65" s="700">
        <f t="shared" si="2"/>
        <v>0</v>
      </c>
      <c r="E65" s="190">
        <v>0</v>
      </c>
      <c r="F65" s="213">
        <v>0</v>
      </c>
      <c r="G65" s="213"/>
      <c r="H65" s="213"/>
      <c r="I65" s="213"/>
      <c r="J65" s="213"/>
      <c r="K65" s="213"/>
      <c r="L65" s="213"/>
      <c r="M65" s="213"/>
      <c r="N65" s="213"/>
      <c r="O65" s="213"/>
      <c r="P65" s="220"/>
      <c r="Q65" s="13"/>
    </row>
    <row r="66" spans="1:17" outlineLevel="1" x14ac:dyDescent="0.2">
      <c r="A66" s="211">
        <f t="shared" si="4"/>
        <v>52</v>
      </c>
      <c r="B66" s="37" t="s">
        <v>291</v>
      </c>
      <c r="C66" s="224" t="str">
        <f>VLOOKUP($B66,ЗАТРАТЫ,COLUMN(Справочники!D:D)-1,FALSE)</f>
        <v>Услуги по таможенному оформлению грузов</v>
      </c>
      <c r="D66" s="702">
        <f t="shared" si="2"/>
        <v>0</v>
      </c>
      <c r="E66" s="163">
        <f>SUM(E67:E68)</f>
        <v>0</v>
      </c>
      <c r="F66" s="214">
        <f>SUM(F67:F68)</f>
        <v>0</v>
      </c>
      <c r="G66" s="214">
        <f t="shared" ref="G66:P66" si="13">SUM(G67:G68)</f>
        <v>0</v>
      </c>
      <c r="H66" s="214">
        <f t="shared" si="13"/>
        <v>0</v>
      </c>
      <c r="I66" s="214">
        <f t="shared" si="13"/>
        <v>0</v>
      </c>
      <c r="J66" s="214">
        <f t="shared" si="13"/>
        <v>0</v>
      </c>
      <c r="K66" s="214">
        <f t="shared" si="13"/>
        <v>0</v>
      </c>
      <c r="L66" s="214">
        <f t="shared" si="13"/>
        <v>0</v>
      </c>
      <c r="M66" s="214">
        <f t="shared" si="13"/>
        <v>0</v>
      </c>
      <c r="N66" s="214">
        <f t="shared" si="13"/>
        <v>0</v>
      </c>
      <c r="O66" s="214">
        <f t="shared" si="13"/>
        <v>0</v>
      </c>
      <c r="P66" s="215">
        <f t="shared" si="13"/>
        <v>0</v>
      </c>
      <c r="Q66" s="13"/>
    </row>
    <row r="67" spans="1:17" outlineLevel="2" x14ac:dyDescent="0.2">
      <c r="A67" s="211">
        <f t="shared" si="4"/>
        <v>53</v>
      </c>
      <c r="B67" s="37" t="s">
        <v>292</v>
      </c>
      <c r="C67" s="222" t="str">
        <f>VLOOKUP($B67,ЗАТРАТЫ,COLUMN(Справочники!D:D)-1,FALSE)</f>
        <v>услуги по оформлению импорта</v>
      </c>
      <c r="D67" s="700">
        <f t="shared" si="2"/>
        <v>0</v>
      </c>
      <c r="E67" s="190"/>
      <c r="F67" s="213"/>
      <c r="G67" s="213">
        <v>0</v>
      </c>
      <c r="H67" s="213">
        <v>0</v>
      </c>
      <c r="I67" s="213">
        <v>0</v>
      </c>
      <c r="J67" s="213">
        <v>0</v>
      </c>
      <c r="K67" s="213">
        <v>0</v>
      </c>
      <c r="L67" s="213">
        <v>0</v>
      </c>
      <c r="M67" s="213">
        <v>0</v>
      </c>
      <c r="N67" s="213">
        <v>0</v>
      </c>
      <c r="O67" s="213">
        <v>0</v>
      </c>
      <c r="P67" s="220">
        <v>0</v>
      </c>
      <c r="Q67" s="13"/>
    </row>
    <row r="68" spans="1:17" outlineLevel="2" x14ac:dyDescent="0.2">
      <c r="A68" s="211">
        <f t="shared" si="4"/>
        <v>54</v>
      </c>
      <c r="B68" s="37" t="s">
        <v>293</v>
      </c>
      <c r="C68" s="222" t="str">
        <f>VLOOKUP($B68,ЗАТРАТЫ,COLUMN(Справочники!D:D)-1,FALSE)</f>
        <v>услуги по оформлению экспорта</v>
      </c>
      <c r="D68" s="700">
        <f t="shared" si="2"/>
        <v>0</v>
      </c>
      <c r="E68" s="190"/>
      <c r="F68" s="213"/>
      <c r="G68" s="213">
        <v>0</v>
      </c>
      <c r="H68" s="213">
        <v>0</v>
      </c>
      <c r="I68" s="213">
        <v>0</v>
      </c>
      <c r="J68" s="213">
        <v>0</v>
      </c>
      <c r="K68" s="213">
        <v>0</v>
      </c>
      <c r="L68" s="213">
        <v>0</v>
      </c>
      <c r="M68" s="213">
        <v>0</v>
      </c>
      <c r="N68" s="213">
        <v>0</v>
      </c>
      <c r="O68" s="213">
        <v>0</v>
      </c>
      <c r="P68" s="220">
        <v>0</v>
      </c>
      <c r="Q68" s="13"/>
    </row>
    <row r="69" spans="1:17" outlineLevel="1" x14ac:dyDescent="0.2">
      <c r="A69" s="211">
        <f t="shared" si="4"/>
        <v>55</v>
      </c>
      <c r="B69" s="37" t="s">
        <v>294</v>
      </c>
      <c r="C69" s="224" t="str">
        <f>VLOOKUP($B69,ЗАТРАТЫ,COLUMN(Справочники!D:D)-1,FALSE)</f>
        <v>Аудиторские услуги</v>
      </c>
      <c r="D69" s="702">
        <f t="shared" si="2"/>
        <v>0</v>
      </c>
      <c r="E69" s="190"/>
      <c r="F69" s="213"/>
      <c r="G69" s="213">
        <v>0</v>
      </c>
      <c r="H69" s="213">
        <v>0</v>
      </c>
      <c r="I69" s="213">
        <v>0</v>
      </c>
      <c r="J69" s="213">
        <v>0</v>
      </c>
      <c r="K69" s="213">
        <v>0</v>
      </c>
      <c r="L69" s="213">
        <v>0</v>
      </c>
      <c r="M69" s="213">
        <v>0</v>
      </c>
      <c r="N69" s="213">
        <v>0</v>
      </c>
      <c r="O69" s="213">
        <v>0</v>
      </c>
      <c r="P69" s="220">
        <v>0</v>
      </c>
      <c r="Q69" s="13"/>
    </row>
    <row r="70" spans="1:17" outlineLevel="1" x14ac:dyDescent="0.2">
      <c r="A70" s="211">
        <f t="shared" si="4"/>
        <v>56</v>
      </c>
      <c r="B70" s="37" t="s">
        <v>295</v>
      </c>
      <c r="C70" s="224" t="str">
        <f>VLOOKUP($B70,ЗАТРАТЫ,COLUMN(Справочники!D:D)-1,FALSE)</f>
        <v>Услуги органов сертификации и стандартизации</v>
      </c>
      <c r="D70" s="702">
        <f t="shared" si="2"/>
        <v>0</v>
      </c>
      <c r="E70" s="190"/>
      <c r="F70" s="213"/>
      <c r="G70" s="213">
        <v>0</v>
      </c>
      <c r="H70" s="213">
        <v>0</v>
      </c>
      <c r="I70" s="213">
        <v>0</v>
      </c>
      <c r="J70" s="213">
        <v>0</v>
      </c>
      <c r="K70" s="213">
        <v>0</v>
      </c>
      <c r="L70" s="213">
        <v>0</v>
      </c>
      <c r="M70" s="213">
        <v>0</v>
      </c>
      <c r="N70" s="213">
        <v>0</v>
      </c>
      <c r="O70" s="213">
        <v>0</v>
      </c>
      <c r="P70" s="220">
        <v>0</v>
      </c>
      <c r="Q70" s="13"/>
    </row>
    <row r="71" spans="1:17" outlineLevel="1" x14ac:dyDescent="0.2">
      <c r="A71" s="211">
        <f t="shared" si="4"/>
        <v>57</v>
      </c>
      <c r="B71" s="37" t="s">
        <v>296</v>
      </c>
      <c r="C71" s="224" t="str">
        <f>VLOOKUP($B71,ЗАТРАТЫ,COLUMN(Справочники!D:D)-1,FALSE)</f>
        <v>Юридические услуги</v>
      </c>
      <c r="D71" s="702">
        <f t="shared" si="2"/>
        <v>0</v>
      </c>
      <c r="E71" s="190"/>
      <c r="F71" s="213"/>
      <c r="G71" s="213">
        <v>0</v>
      </c>
      <c r="H71" s="213">
        <v>0</v>
      </c>
      <c r="I71" s="213">
        <v>0</v>
      </c>
      <c r="J71" s="213">
        <v>0</v>
      </c>
      <c r="K71" s="213">
        <v>0</v>
      </c>
      <c r="L71" s="213">
        <v>0</v>
      </c>
      <c r="M71" s="213">
        <v>0</v>
      </c>
      <c r="N71" s="213">
        <v>0</v>
      </c>
      <c r="O71" s="213">
        <v>0</v>
      </c>
      <c r="P71" s="220">
        <v>0</v>
      </c>
      <c r="Q71" s="13"/>
    </row>
    <row r="72" spans="1:17" outlineLevel="1" x14ac:dyDescent="0.2">
      <c r="A72" s="211">
        <f t="shared" si="4"/>
        <v>58</v>
      </c>
      <c r="B72" s="37" t="s">
        <v>297</v>
      </c>
      <c r="C72" s="224" t="str">
        <f>VLOOKUP($B72,ЗАТРАТЫ,COLUMN(Справочники!D:D)-1,FALSE)</f>
        <v>Информационные услуги</v>
      </c>
      <c r="D72" s="702">
        <f t="shared" si="2"/>
        <v>0</v>
      </c>
      <c r="E72" s="190"/>
      <c r="F72" s="213"/>
      <c r="G72" s="213">
        <v>0</v>
      </c>
      <c r="H72" s="213">
        <v>0</v>
      </c>
      <c r="I72" s="213">
        <v>0</v>
      </c>
      <c r="J72" s="213">
        <v>0</v>
      </c>
      <c r="K72" s="213">
        <v>0</v>
      </c>
      <c r="L72" s="213">
        <v>0</v>
      </c>
      <c r="M72" s="213">
        <v>0</v>
      </c>
      <c r="N72" s="213">
        <v>0</v>
      </c>
      <c r="O72" s="213">
        <v>0</v>
      </c>
      <c r="P72" s="220">
        <v>0</v>
      </c>
      <c r="Q72" s="13"/>
    </row>
    <row r="73" spans="1:17" outlineLevel="1" x14ac:dyDescent="0.2">
      <c r="A73" s="211">
        <f t="shared" si="4"/>
        <v>59</v>
      </c>
      <c r="B73" s="37" t="s">
        <v>298</v>
      </c>
      <c r="C73" s="224" t="str">
        <f>VLOOKUP($B73,ЗАТРАТЫ,COLUMN(Справочники!D:D)-1,FALSE)</f>
        <v>Консультационные услуги</v>
      </c>
      <c r="D73" s="702">
        <f t="shared" si="2"/>
        <v>0</v>
      </c>
      <c r="E73" s="190"/>
      <c r="F73" s="213"/>
      <c r="G73" s="213">
        <v>0</v>
      </c>
      <c r="H73" s="213">
        <v>0</v>
      </c>
      <c r="I73" s="213">
        <v>0</v>
      </c>
      <c r="J73" s="213">
        <v>0</v>
      </c>
      <c r="K73" s="213">
        <v>0</v>
      </c>
      <c r="L73" s="213">
        <v>0</v>
      </c>
      <c r="M73" s="213">
        <v>0</v>
      </c>
      <c r="N73" s="213">
        <v>0</v>
      </c>
      <c r="O73" s="213">
        <v>0</v>
      </c>
      <c r="P73" s="220">
        <v>0</v>
      </c>
      <c r="Q73" s="13"/>
    </row>
    <row r="74" spans="1:17" outlineLevel="1" x14ac:dyDescent="0.2">
      <c r="A74" s="211">
        <f t="shared" si="4"/>
        <v>60</v>
      </c>
      <c r="B74" s="37" t="s">
        <v>299</v>
      </c>
      <c r="C74" s="224" t="str">
        <f>VLOOKUP($B74,ЗАТРАТЫ,COLUMN(Справочники!D:D)-1,FALSE)</f>
        <v>Страхование</v>
      </c>
      <c r="D74" s="702">
        <f t="shared" si="2"/>
        <v>0</v>
      </c>
      <c r="E74" s="190"/>
      <c r="F74" s="213"/>
      <c r="G74" s="213">
        <v>0</v>
      </c>
      <c r="H74" s="213">
        <v>0</v>
      </c>
      <c r="I74" s="213">
        <v>0</v>
      </c>
      <c r="J74" s="213">
        <v>0</v>
      </c>
      <c r="K74" s="213">
        <v>0</v>
      </c>
      <c r="L74" s="213">
        <v>0</v>
      </c>
      <c r="M74" s="213">
        <v>0</v>
      </c>
      <c r="N74" s="213">
        <v>0</v>
      </c>
      <c r="O74" s="213">
        <v>0</v>
      </c>
      <c r="P74" s="220">
        <v>0</v>
      </c>
      <c r="Q74" s="13"/>
    </row>
    <row r="75" spans="1:17" outlineLevel="1" x14ac:dyDescent="0.2">
      <c r="A75" s="211">
        <f t="shared" si="4"/>
        <v>61</v>
      </c>
      <c r="B75" s="37" t="s">
        <v>300</v>
      </c>
      <c r="C75" s="224" t="str">
        <f>VLOOKUP($B75,ЗАТРАТЫ,COLUMN(Справочники!D:D)-1,FALSE)</f>
        <v>Банковские услуги</v>
      </c>
      <c r="D75" s="702">
        <f t="shared" si="2"/>
        <v>0</v>
      </c>
      <c r="E75" s="190"/>
      <c r="F75" s="213"/>
      <c r="G75" s="213">
        <v>0</v>
      </c>
      <c r="H75" s="213">
        <v>0</v>
      </c>
      <c r="I75" s="213">
        <v>0</v>
      </c>
      <c r="J75" s="213">
        <v>0</v>
      </c>
      <c r="K75" s="213">
        <v>0</v>
      </c>
      <c r="L75" s="213">
        <v>0</v>
      </c>
      <c r="M75" s="213">
        <v>0</v>
      </c>
      <c r="N75" s="213">
        <v>0</v>
      </c>
      <c r="O75" s="213">
        <v>0</v>
      </c>
      <c r="P75" s="220">
        <v>0</v>
      </c>
      <c r="Q75" s="13"/>
    </row>
    <row r="76" spans="1:17" outlineLevel="1" x14ac:dyDescent="0.2">
      <c r="A76" s="211">
        <f t="shared" si="4"/>
        <v>62</v>
      </c>
      <c r="B76" s="37" t="s">
        <v>301</v>
      </c>
      <c r="C76" s="224" t="str">
        <f>VLOOKUP($B76,ЗАТРАТЫ,COLUMN(Справочники!D:D)-1,FALSE)</f>
        <v>Услуги почты</v>
      </c>
      <c r="D76" s="702">
        <f t="shared" si="2"/>
        <v>0</v>
      </c>
      <c r="E76" s="190"/>
      <c r="F76" s="213"/>
      <c r="G76" s="213">
        <v>0</v>
      </c>
      <c r="H76" s="213">
        <v>0</v>
      </c>
      <c r="I76" s="213">
        <v>0</v>
      </c>
      <c r="J76" s="213">
        <v>0</v>
      </c>
      <c r="K76" s="213">
        <v>0</v>
      </c>
      <c r="L76" s="213">
        <v>0</v>
      </c>
      <c r="M76" s="213">
        <v>0</v>
      </c>
      <c r="N76" s="213">
        <v>0</v>
      </c>
      <c r="O76" s="213">
        <v>0</v>
      </c>
      <c r="P76" s="220">
        <v>0</v>
      </c>
      <c r="Q76" s="13"/>
    </row>
    <row r="77" spans="1:17" outlineLevel="1" x14ac:dyDescent="0.2">
      <c r="A77" s="211">
        <f t="shared" si="4"/>
        <v>63</v>
      </c>
      <c r="B77" s="37" t="s">
        <v>959</v>
      </c>
      <c r="C77" s="224" t="str">
        <f>VLOOKUP($B77,ЗАТРАТЫ,COLUMN(Справочники!D:D)-1,FALSE)</f>
        <v>Услуги по продвижению и рекламе продукции</v>
      </c>
      <c r="D77" s="702">
        <f t="shared" si="2"/>
        <v>0</v>
      </c>
      <c r="E77" s="190"/>
      <c r="F77" s="213"/>
      <c r="G77" s="213">
        <v>0</v>
      </c>
      <c r="H77" s="213">
        <v>0</v>
      </c>
      <c r="I77" s="213">
        <v>0</v>
      </c>
      <c r="J77" s="213">
        <v>0</v>
      </c>
      <c r="K77" s="213">
        <v>0</v>
      </c>
      <c r="L77" s="213">
        <v>0</v>
      </c>
      <c r="M77" s="213">
        <v>0</v>
      </c>
      <c r="N77" s="213">
        <v>0</v>
      </c>
      <c r="O77" s="213">
        <v>0</v>
      </c>
      <c r="P77" s="220">
        <v>0</v>
      </c>
      <c r="Q77" s="13"/>
    </row>
    <row r="78" spans="1:17" x14ac:dyDescent="0.2">
      <c r="A78" s="211"/>
      <c r="B78" s="37"/>
      <c r="C78" s="774" t="s">
        <v>1064</v>
      </c>
      <c r="D78" s="702">
        <f t="shared" si="2"/>
        <v>0</v>
      </c>
      <c r="E78" s="190"/>
      <c r="F78" s="213"/>
      <c r="G78" s="213"/>
      <c r="H78" s="213"/>
      <c r="I78" s="213"/>
      <c r="J78" s="213"/>
      <c r="K78" s="213"/>
      <c r="L78" s="213"/>
      <c r="M78" s="213"/>
      <c r="N78" s="213"/>
      <c r="O78" s="213"/>
      <c r="P78" s="220"/>
      <c r="Q78" s="13"/>
    </row>
    <row r="79" spans="1:17" x14ac:dyDescent="0.2">
      <c r="A79" s="211">
        <f>A77+1</f>
        <v>64</v>
      </c>
      <c r="B79" s="37" t="s">
        <v>481</v>
      </c>
      <c r="C79" s="223" t="str">
        <f>VLOOKUP($B79,ЗАТРАТЫ,COLUMN(Справочники!D:D)-1,FALSE)</f>
        <v>Амортизационные отчисления</v>
      </c>
      <c r="D79" s="701">
        <f t="shared" si="2"/>
        <v>0</v>
      </c>
      <c r="E79" s="166">
        <f>SUM(E80:E84)</f>
        <v>0</v>
      </c>
      <c r="F79" s="212">
        <f>SUM(F80:F84)</f>
        <v>0</v>
      </c>
      <c r="G79" s="212">
        <f t="shared" ref="G79:P79" si="14">SUM(G80:G84)</f>
        <v>0</v>
      </c>
      <c r="H79" s="212">
        <f t="shared" si="14"/>
        <v>0</v>
      </c>
      <c r="I79" s="212">
        <f t="shared" si="14"/>
        <v>0</v>
      </c>
      <c r="J79" s="212">
        <f t="shared" si="14"/>
        <v>0</v>
      </c>
      <c r="K79" s="212">
        <f t="shared" si="14"/>
        <v>0</v>
      </c>
      <c r="L79" s="212">
        <f t="shared" si="14"/>
        <v>0</v>
      </c>
      <c r="M79" s="212">
        <f t="shared" si="14"/>
        <v>0</v>
      </c>
      <c r="N79" s="212">
        <f t="shared" si="14"/>
        <v>0</v>
      </c>
      <c r="O79" s="212">
        <f t="shared" si="14"/>
        <v>0</v>
      </c>
      <c r="P79" s="218">
        <f t="shared" si="14"/>
        <v>0</v>
      </c>
      <c r="Q79" s="13"/>
    </row>
    <row r="80" spans="1:17" outlineLevel="1" x14ac:dyDescent="0.2">
      <c r="A80" s="211">
        <f t="shared" si="4"/>
        <v>65</v>
      </c>
      <c r="B80" s="37" t="s">
        <v>483</v>
      </c>
      <c r="C80" s="79" t="str">
        <f>VLOOKUP($B80,ЗАТРАТЫ,COLUMN(Справочники!D:D)-1,FALSE)</f>
        <v>Амортизация зданий и сооружений</v>
      </c>
      <c r="D80" s="699">
        <f t="shared" ref="D80:D119" si="15">SUM(E80:P80)</f>
        <v>0</v>
      </c>
      <c r="E80" s="190"/>
      <c r="F80" s="213"/>
      <c r="G80" s="213">
        <v>0</v>
      </c>
      <c r="H80" s="213">
        <v>0</v>
      </c>
      <c r="I80" s="213">
        <v>0</v>
      </c>
      <c r="J80" s="213">
        <v>0</v>
      </c>
      <c r="K80" s="213">
        <v>0</v>
      </c>
      <c r="L80" s="213">
        <v>0</v>
      </c>
      <c r="M80" s="213">
        <v>0</v>
      </c>
      <c r="N80" s="213">
        <v>0</v>
      </c>
      <c r="O80" s="213">
        <v>0</v>
      </c>
      <c r="P80" s="220">
        <v>0</v>
      </c>
      <c r="Q80" s="13"/>
    </row>
    <row r="81" spans="1:17" outlineLevel="1" x14ac:dyDescent="0.2">
      <c r="A81" s="211">
        <f t="shared" si="4"/>
        <v>66</v>
      </c>
      <c r="B81" s="37" t="s">
        <v>302</v>
      </c>
      <c r="C81" s="224" t="str">
        <f>VLOOKUP($B81,ЗАТРАТЫ,COLUMN(Справочники!D:D)-1,FALSE)</f>
        <v>Амортизация производственного оборудования</v>
      </c>
      <c r="D81" s="702">
        <f t="shared" si="15"/>
        <v>0</v>
      </c>
      <c r="E81" s="190"/>
      <c r="F81" s="213"/>
      <c r="G81" s="213">
        <v>0</v>
      </c>
      <c r="H81" s="213">
        <v>0</v>
      </c>
      <c r="I81" s="213">
        <v>0</v>
      </c>
      <c r="J81" s="213">
        <v>0</v>
      </c>
      <c r="K81" s="213">
        <v>0</v>
      </c>
      <c r="L81" s="213">
        <v>0</v>
      </c>
      <c r="M81" s="213">
        <v>0</v>
      </c>
      <c r="N81" s="213">
        <v>0</v>
      </c>
      <c r="O81" s="213">
        <v>0</v>
      </c>
      <c r="P81" s="220">
        <v>0</v>
      </c>
      <c r="Q81" s="13"/>
    </row>
    <row r="82" spans="1:17" outlineLevel="1" x14ac:dyDescent="0.2">
      <c r="A82" s="211">
        <f t="shared" si="4"/>
        <v>67</v>
      </c>
      <c r="B82" s="37" t="s">
        <v>303</v>
      </c>
      <c r="C82" s="224" t="str">
        <f>VLOOKUP($B82,ЗАТРАТЫ,COLUMN(Справочники!D:D)-1,FALSE)</f>
        <v>Амортизация транспортных средств</v>
      </c>
      <c r="D82" s="702">
        <f t="shared" si="15"/>
        <v>0</v>
      </c>
      <c r="E82" s="190"/>
      <c r="F82" s="213"/>
      <c r="G82" s="213">
        <v>0</v>
      </c>
      <c r="H82" s="213">
        <v>0</v>
      </c>
      <c r="I82" s="213">
        <v>0</v>
      </c>
      <c r="J82" s="213">
        <v>0</v>
      </c>
      <c r="K82" s="213">
        <v>0</v>
      </c>
      <c r="L82" s="213">
        <v>0</v>
      </c>
      <c r="M82" s="213">
        <v>0</v>
      </c>
      <c r="N82" s="213">
        <v>0</v>
      </c>
      <c r="O82" s="213">
        <v>0</v>
      </c>
      <c r="P82" s="220">
        <v>0</v>
      </c>
      <c r="Q82" s="13"/>
    </row>
    <row r="83" spans="1:17" outlineLevel="1" x14ac:dyDescent="0.2">
      <c r="A83" s="211">
        <f t="shared" si="4"/>
        <v>68</v>
      </c>
      <c r="B83" s="37" t="s">
        <v>970</v>
      </c>
      <c r="C83" s="224" t="str">
        <f>VLOOKUP($B83,ЗАТРАТЫ,COLUMN(Справочники!D:D)-1,FALSE)</f>
        <v>Амортизация компьютерной и офисной техники</v>
      </c>
      <c r="D83" s="702">
        <f t="shared" si="15"/>
        <v>0</v>
      </c>
      <c r="E83" s="190"/>
      <c r="F83" s="213"/>
      <c r="G83" s="213">
        <v>0</v>
      </c>
      <c r="H83" s="213">
        <v>0</v>
      </c>
      <c r="I83" s="213">
        <v>0</v>
      </c>
      <c r="J83" s="213">
        <v>0</v>
      </c>
      <c r="K83" s="213">
        <v>0</v>
      </c>
      <c r="L83" s="213">
        <v>0</v>
      </c>
      <c r="M83" s="213">
        <v>0</v>
      </c>
      <c r="N83" s="213">
        <v>0</v>
      </c>
      <c r="O83" s="213">
        <v>0</v>
      </c>
      <c r="P83" s="220">
        <v>0</v>
      </c>
      <c r="Q83" s="13"/>
    </row>
    <row r="84" spans="1:17" outlineLevel="1" x14ac:dyDescent="0.2">
      <c r="A84" s="211">
        <f t="shared" si="4"/>
        <v>69</v>
      </c>
      <c r="B84" s="37" t="s">
        <v>304</v>
      </c>
      <c r="C84" s="224" t="str">
        <f>VLOOKUP($B84,ЗАТРАТЫ,COLUMN(Справочники!D:D)-1,FALSE)</f>
        <v>Амортизация нематериальных активов</v>
      </c>
      <c r="D84" s="702">
        <f t="shared" si="15"/>
        <v>0</v>
      </c>
      <c r="E84" s="190"/>
      <c r="F84" s="213"/>
      <c r="G84" s="213">
        <v>0</v>
      </c>
      <c r="H84" s="213">
        <v>0</v>
      </c>
      <c r="I84" s="213">
        <v>0</v>
      </c>
      <c r="J84" s="213">
        <v>0</v>
      </c>
      <c r="K84" s="213">
        <v>0</v>
      </c>
      <c r="L84" s="213">
        <v>0</v>
      </c>
      <c r="M84" s="213">
        <v>0</v>
      </c>
      <c r="N84" s="213">
        <v>0</v>
      </c>
      <c r="O84" s="213">
        <v>0</v>
      </c>
      <c r="P84" s="220">
        <v>0</v>
      </c>
      <c r="Q84" s="13"/>
    </row>
    <row r="85" spans="1:17" x14ac:dyDescent="0.2">
      <c r="A85" s="211">
        <f t="shared" si="4"/>
        <v>70</v>
      </c>
      <c r="B85" s="37" t="s">
        <v>486</v>
      </c>
      <c r="C85" s="223" t="str">
        <f>VLOOKUP($B85,ЗАТРАТЫ,COLUMN(Справочники!D:D)-1,FALSE)</f>
        <v>Налоги и сборы</v>
      </c>
      <c r="D85" s="701">
        <f t="shared" si="15"/>
        <v>0</v>
      </c>
      <c r="E85" s="166">
        <f>SUM(E86:E94)</f>
        <v>0</v>
      </c>
      <c r="F85" s="212">
        <f>SUM(F86:F94)</f>
        <v>0</v>
      </c>
      <c r="G85" s="212">
        <f t="shared" ref="G85:P85" si="16">SUM(G86:G96)</f>
        <v>0</v>
      </c>
      <c r="H85" s="212">
        <f t="shared" si="16"/>
        <v>0</v>
      </c>
      <c r="I85" s="212">
        <f t="shared" si="16"/>
        <v>0</v>
      </c>
      <c r="J85" s="212">
        <f t="shared" si="16"/>
        <v>0</v>
      </c>
      <c r="K85" s="212">
        <f t="shared" si="16"/>
        <v>0</v>
      </c>
      <c r="L85" s="212">
        <f t="shared" si="16"/>
        <v>0</v>
      </c>
      <c r="M85" s="212">
        <f t="shared" si="16"/>
        <v>0</v>
      </c>
      <c r="N85" s="212">
        <f t="shared" si="16"/>
        <v>0</v>
      </c>
      <c r="O85" s="212">
        <f t="shared" si="16"/>
        <v>0</v>
      </c>
      <c r="P85" s="218">
        <f t="shared" si="16"/>
        <v>0</v>
      </c>
      <c r="Q85" s="13"/>
    </row>
    <row r="86" spans="1:17" outlineLevel="1" x14ac:dyDescent="0.2">
      <c r="A86" s="211">
        <f t="shared" si="4"/>
        <v>71</v>
      </c>
      <c r="B86" s="37" t="s">
        <v>487</v>
      </c>
      <c r="C86" s="224" t="str">
        <f>VLOOKUP($B86,ЗАТРАТЫ,COLUMN(Справочники!D:D)-1,FALSE)</f>
        <v>Налог на доходы физических лиц (НДФЛ)</v>
      </c>
      <c r="D86" s="702">
        <f t="shared" si="15"/>
        <v>0</v>
      </c>
      <c r="E86" s="190"/>
      <c r="F86" s="213"/>
      <c r="G86" s="213"/>
      <c r="H86" s="213">
        <v>0</v>
      </c>
      <c r="I86" s="213">
        <v>0</v>
      </c>
      <c r="J86" s="213">
        <v>0</v>
      </c>
      <c r="K86" s="213">
        <v>0</v>
      </c>
      <c r="L86" s="213">
        <v>0</v>
      </c>
      <c r="M86" s="213">
        <v>0</v>
      </c>
      <c r="N86" s="213">
        <v>0</v>
      </c>
      <c r="O86" s="213">
        <v>0</v>
      </c>
      <c r="P86" s="220">
        <v>0</v>
      </c>
      <c r="Q86" s="13"/>
    </row>
    <row r="87" spans="1:17" outlineLevel="1" x14ac:dyDescent="0.2">
      <c r="A87" s="211">
        <f t="shared" si="4"/>
        <v>72</v>
      </c>
      <c r="B87" s="37" t="s">
        <v>488</v>
      </c>
      <c r="C87" s="224" t="str">
        <f>VLOOKUP($B87,ЗАТРАТЫ,COLUMN(Справочники!D:D)-1,FALSE)</f>
        <v>Налог на прибыль</v>
      </c>
      <c r="D87" s="702">
        <f t="shared" si="15"/>
        <v>0</v>
      </c>
      <c r="E87" s="190"/>
      <c r="F87" s="213"/>
      <c r="G87" s="213"/>
      <c r="H87" s="213">
        <v>0</v>
      </c>
      <c r="I87" s="213">
        <v>0</v>
      </c>
      <c r="J87" s="213">
        <v>0</v>
      </c>
      <c r="K87" s="213">
        <v>0</v>
      </c>
      <c r="L87" s="213">
        <v>0</v>
      </c>
      <c r="M87" s="213">
        <v>0</v>
      </c>
      <c r="N87" s="213">
        <v>0</v>
      </c>
      <c r="O87" s="213">
        <v>0</v>
      </c>
      <c r="P87" s="220">
        <v>0</v>
      </c>
      <c r="Q87" s="13"/>
    </row>
    <row r="88" spans="1:17" outlineLevel="1" x14ac:dyDescent="0.2">
      <c r="A88" s="211">
        <f t="shared" si="4"/>
        <v>73</v>
      </c>
      <c r="B88" s="37" t="s">
        <v>976</v>
      </c>
      <c r="C88" s="224" t="str">
        <f>VLOOKUP($B88,ЗАТРАТЫ,COLUMN(Справочники!D:D)-1,FALSE)</f>
        <v>Налог на добавленную стоимость</v>
      </c>
      <c r="D88" s="702">
        <f t="shared" si="15"/>
        <v>0</v>
      </c>
      <c r="E88" s="190"/>
      <c r="F88" s="213"/>
      <c r="G88" s="213"/>
      <c r="H88" s="213">
        <v>0</v>
      </c>
      <c r="I88" s="213">
        <v>0</v>
      </c>
      <c r="J88" s="213">
        <v>0</v>
      </c>
      <c r="K88" s="213">
        <v>0</v>
      </c>
      <c r="L88" s="213">
        <v>0</v>
      </c>
      <c r="M88" s="213">
        <v>0</v>
      </c>
      <c r="N88" s="213">
        <v>0</v>
      </c>
      <c r="O88" s="213">
        <v>0</v>
      </c>
      <c r="P88" s="220">
        <v>0</v>
      </c>
      <c r="Q88" s="13"/>
    </row>
    <row r="89" spans="1:17" outlineLevel="1" x14ac:dyDescent="0.2">
      <c r="A89" s="211">
        <f t="shared" si="4"/>
        <v>74</v>
      </c>
      <c r="B89" s="37" t="s">
        <v>489</v>
      </c>
      <c r="C89" s="224" t="str">
        <f>VLOOKUP($B89,ЗАТРАТЫ,COLUMN(Справочники!D:D)-1,FALSE)</f>
        <v>Налог на имущество</v>
      </c>
      <c r="D89" s="702">
        <f t="shared" si="15"/>
        <v>0</v>
      </c>
      <c r="E89" s="190"/>
      <c r="F89" s="213"/>
      <c r="G89" s="213"/>
      <c r="H89" s="213">
        <v>0</v>
      </c>
      <c r="I89" s="213">
        <v>0</v>
      </c>
      <c r="J89" s="213">
        <v>0</v>
      </c>
      <c r="K89" s="213">
        <v>0</v>
      </c>
      <c r="L89" s="213">
        <v>0</v>
      </c>
      <c r="M89" s="213">
        <v>0</v>
      </c>
      <c r="N89" s="213">
        <v>0</v>
      </c>
      <c r="O89" s="213">
        <v>0</v>
      </c>
      <c r="P89" s="220">
        <v>0</v>
      </c>
      <c r="Q89" s="13"/>
    </row>
    <row r="90" spans="1:17" outlineLevel="1" x14ac:dyDescent="0.2">
      <c r="A90" s="211">
        <f t="shared" si="4"/>
        <v>75</v>
      </c>
      <c r="B90" s="37" t="s">
        <v>491</v>
      </c>
      <c r="C90" s="224" t="str">
        <f>VLOOKUP($B90,ЗАТРАТЫ,COLUMN(Справочники!D:D)-1,FALSE)</f>
        <v>Налог с владельцев транспортных средств</v>
      </c>
      <c r="D90" s="702">
        <f t="shared" si="15"/>
        <v>0</v>
      </c>
      <c r="E90" s="190"/>
      <c r="F90" s="213"/>
      <c r="G90" s="213">
        <v>0</v>
      </c>
      <c r="H90" s="213">
        <v>0</v>
      </c>
      <c r="I90" s="213">
        <v>0</v>
      </c>
      <c r="J90" s="213">
        <v>0</v>
      </c>
      <c r="K90" s="213">
        <v>0</v>
      </c>
      <c r="L90" s="213">
        <v>0</v>
      </c>
      <c r="M90" s="213">
        <v>0</v>
      </c>
      <c r="N90" s="213">
        <v>0</v>
      </c>
      <c r="O90" s="213">
        <v>0</v>
      </c>
      <c r="P90" s="220">
        <v>0</v>
      </c>
      <c r="Q90" s="13"/>
    </row>
    <row r="91" spans="1:17" outlineLevel="1" x14ac:dyDescent="0.2">
      <c r="A91" s="211">
        <f t="shared" si="4"/>
        <v>76</v>
      </c>
      <c r="B91" s="37" t="s">
        <v>492</v>
      </c>
      <c r="C91" s="224" t="str">
        <f>VLOOKUP($B91,ЗАТРАТЫ,COLUMN(Справочники!D:D)-1,FALSE)</f>
        <v>Налог на рекламу</v>
      </c>
      <c r="D91" s="702">
        <f t="shared" si="15"/>
        <v>0</v>
      </c>
      <c r="E91" s="190"/>
      <c r="F91" s="213"/>
      <c r="G91" s="213">
        <v>0</v>
      </c>
      <c r="H91" s="213">
        <v>0</v>
      </c>
      <c r="I91" s="213">
        <v>0</v>
      </c>
      <c r="J91" s="213">
        <v>0</v>
      </c>
      <c r="K91" s="213">
        <v>0</v>
      </c>
      <c r="L91" s="213">
        <v>0</v>
      </c>
      <c r="M91" s="213">
        <v>0</v>
      </c>
      <c r="N91" s="213">
        <v>0</v>
      </c>
      <c r="O91" s="213">
        <v>0</v>
      </c>
      <c r="P91" s="220">
        <v>0</v>
      </c>
      <c r="Q91" s="13"/>
    </row>
    <row r="92" spans="1:17" hidden="1" outlineLevel="1" x14ac:dyDescent="0.2">
      <c r="A92" s="211">
        <f t="shared" si="4"/>
        <v>77</v>
      </c>
      <c r="B92" s="37" t="s">
        <v>494</v>
      </c>
      <c r="C92" s="224">
        <f>VLOOKUP($B92,ЗАТРАТЫ,COLUMN(Справочники!D:D)-1,FALSE)</f>
        <v>0</v>
      </c>
      <c r="D92" s="702">
        <f t="shared" si="15"/>
        <v>0</v>
      </c>
      <c r="E92" s="190"/>
      <c r="F92" s="213"/>
      <c r="G92" s="213">
        <v>0</v>
      </c>
      <c r="H92" s="213">
        <v>0</v>
      </c>
      <c r="I92" s="213">
        <v>0</v>
      </c>
      <c r="J92" s="213">
        <v>0</v>
      </c>
      <c r="K92" s="213">
        <v>0</v>
      </c>
      <c r="L92" s="213">
        <v>0</v>
      </c>
      <c r="M92" s="213">
        <v>0</v>
      </c>
      <c r="N92" s="213">
        <v>0</v>
      </c>
      <c r="O92" s="213">
        <v>0</v>
      </c>
      <c r="P92" s="220">
        <v>0</v>
      </c>
      <c r="Q92" s="13"/>
    </row>
    <row r="93" spans="1:17" outlineLevel="1" x14ac:dyDescent="0.2">
      <c r="A93" s="211">
        <f t="shared" si="4"/>
        <v>78</v>
      </c>
      <c r="B93" s="37" t="s">
        <v>496</v>
      </c>
      <c r="C93" s="224" t="str">
        <f>VLOOKUP($B93,ЗАТРАТЫ,COLUMN(Справочники!D:D)-1,FALSE)</f>
        <v>Налог на содержание милиции</v>
      </c>
      <c r="D93" s="701">
        <f t="shared" si="15"/>
        <v>0</v>
      </c>
      <c r="E93" s="190"/>
      <c r="F93" s="213"/>
      <c r="G93" s="213">
        <v>0</v>
      </c>
      <c r="H93" s="213">
        <v>0</v>
      </c>
      <c r="I93" s="213">
        <v>0</v>
      </c>
      <c r="J93" s="213">
        <v>0</v>
      </c>
      <c r="K93" s="213">
        <v>0</v>
      </c>
      <c r="L93" s="213">
        <v>0</v>
      </c>
      <c r="M93" s="213">
        <v>0</v>
      </c>
      <c r="N93" s="213">
        <v>0</v>
      </c>
      <c r="O93" s="213">
        <v>0</v>
      </c>
      <c r="P93" s="220">
        <v>0</v>
      </c>
      <c r="Q93" s="13"/>
    </row>
    <row r="94" spans="1:17" outlineLevel="1" x14ac:dyDescent="0.2">
      <c r="A94" s="211">
        <f>A91+1</f>
        <v>77</v>
      </c>
      <c r="B94" s="37" t="s">
        <v>498</v>
      </c>
      <c r="C94" s="224" t="str">
        <f>VLOOKUP($B94,ЗАТРАТЫ,COLUMN(Справочники!D:D)-1,FALSE)</f>
        <v>Земельный налог</v>
      </c>
      <c r="D94" s="702">
        <f>SUM(E94:P94)</f>
        <v>0</v>
      </c>
      <c r="E94" s="190"/>
      <c r="F94" s="213"/>
      <c r="G94" s="213">
        <v>0</v>
      </c>
      <c r="H94" s="213">
        <v>0</v>
      </c>
      <c r="I94" s="213">
        <v>0</v>
      </c>
      <c r="J94" s="213">
        <v>0</v>
      </c>
      <c r="K94" s="213">
        <v>0</v>
      </c>
      <c r="L94" s="213">
        <v>0</v>
      </c>
      <c r="M94" s="213">
        <v>0</v>
      </c>
      <c r="N94" s="213">
        <v>0</v>
      </c>
      <c r="O94" s="213">
        <v>0</v>
      </c>
      <c r="P94" s="220">
        <v>0</v>
      </c>
      <c r="Q94" s="13"/>
    </row>
    <row r="95" spans="1:17" outlineLevel="1" x14ac:dyDescent="0.2">
      <c r="A95" s="211">
        <f>A92+1</f>
        <v>78</v>
      </c>
      <c r="B95" s="37" t="s">
        <v>678</v>
      </c>
      <c r="C95" s="224" t="str">
        <f>VLOOKUP($B95,ЗАТРАТЫ,COLUMN(Справочники!D:D)-1,FALSE)</f>
        <v>Экологические сборы</v>
      </c>
      <c r="D95" s="702">
        <f>SUM(E95:P95)</f>
        <v>0</v>
      </c>
      <c r="E95" s="190"/>
      <c r="F95" s="213"/>
      <c r="G95" s="213">
        <v>0</v>
      </c>
      <c r="H95" s="213">
        <v>0</v>
      </c>
      <c r="I95" s="213">
        <v>0</v>
      </c>
      <c r="J95" s="213">
        <v>0</v>
      </c>
      <c r="K95" s="213">
        <v>0</v>
      </c>
      <c r="L95" s="213">
        <v>0</v>
      </c>
      <c r="M95" s="213">
        <v>0</v>
      </c>
      <c r="N95" s="213">
        <v>0</v>
      </c>
      <c r="O95" s="213">
        <v>0</v>
      </c>
      <c r="P95" s="220">
        <v>0</v>
      </c>
      <c r="Q95" s="13"/>
    </row>
    <row r="96" spans="1:17" outlineLevel="1" x14ac:dyDescent="0.2">
      <c r="A96" s="211">
        <f>A93+1</f>
        <v>79</v>
      </c>
      <c r="B96" s="37" t="s">
        <v>1051</v>
      </c>
      <c r="C96" s="224" t="str">
        <f>VLOOKUP($B96,ЗАТРАТЫ,COLUMN(Справочники!D:D)-1,FALSE)</f>
        <v>Прочие налоги и сборы</v>
      </c>
      <c r="D96" s="702">
        <f t="shared" si="15"/>
        <v>0</v>
      </c>
      <c r="E96" s="190"/>
      <c r="F96" s="213"/>
      <c r="G96" s="213">
        <v>0</v>
      </c>
      <c r="H96" s="213">
        <v>0</v>
      </c>
      <c r="I96" s="213">
        <v>0</v>
      </c>
      <c r="J96" s="213">
        <v>0</v>
      </c>
      <c r="K96" s="213">
        <v>0</v>
      </c>
      <c r="L96" s="213">
        <v>0</v>
      </c>
      <c r="M96" s="213">
        <v>0</v>
      </c>
      <c r="N96" s="213">
        <v>0</v>
      </c>
      <c r="O96" s="213">
        <v>0</v>
      </c>
      <c r="P96" s="220">
        <v>0</v>
      </c>
      <c r="Q96" s="13"/>
    </row>
    <row r="97" spans="1:17" x14ac:dyDescent="0.2">
      <c r="A97" s="211">
        <f>A96+1</f>
        <v>80</v>
      </c>
      <c r="B97" s="37" t="s">
        <v>501</v>
      </c>
      <c r="C97" s="223" t="str">
        <f>VLOOKUP($B97,ЗАТРАТЫ,COLUMN(Справочники!D:D)-1,FALSE)</f>
        <v>Затраты на финансирование</v>
      </c>
      <c r="D97" s="702">
        <f t="shared" si="15"/>
        <v>0</v>
      </c>
      <c r="E97" s="166">
        <f t="shared" ref="E97:P97" si="17">SUM(E98:E100)</f>
        <v>0</v>
      </c>
      <c r="F97" s="212">
        <f t="shared" si="17"/>
        <v>0</v>
      </c>
      <c r="G97" s="212">
        <f t="shared" si="17"/>
        <v>0</v>
      </c>
      <c r="H97" s="212">
        <f t="shared" si="17"/>
        <v>0</v>
      </c>
      <c r="I97" s="212">
        <f t="shared" si="17"/>
        <v>0</v>
      </c>
      <c r="J97" s="212">
        <f t="shared" si="17"/>
        <v>0</v>
      </c>
      <c r="K97" s="212">
        <f t="shared" si="17"/>
        <v>0</v>
      </c>
      <c r="L97" s="212">
        <f t="shared" si="17"/>
        <v>0</v>
      </c>
      <c r="M97" s="212">
        <f t="shared" si="17"/>
        <v>0</v>
      </c>
      <c r="N97" s="212">
        <f t="shared" si="17"/>
        <v>0</v>
      </c>
      <c r="O97" s="212">
        <f t="shared" si="17"/>
        <v>0</v>
      </c>
      <c r="P97" s="218">
        <f t="shared" si="17"/>
        <v>0</v>
      </c>
      <c r="Q97" s="13"/>
    </row>
    <row r="98" spans="1:17" outlineLevel="1" x14ac:dyDescent="0.2">
      <c r="A98" s="211" t="e">
        <f>#REF!+1</f>
        <v>#REF!</v>
      </c>
      <c r="B98" s="37" t="s">
        <v>509</v>
      </c>
      <c r="C98" s="224" t="str">
        <f>VLOOKUP($B98,ЗАТРАТЫ,COLUMN(Справочники!D:D)-1,FALSE)</f>
        <v>Проценты по лизингу начисленные</v>
      </c>
      <c r="D98" s="702">
        <f t="shared" si="15"/>
        <v>0</v>
      </c>
      <c r="E98" s="190">
        <v>0</v>
      </c>
      <c r="F98" s="213">
        <v>0</v>
      </c>
      <c r="G98" s="213">
        <v>0</v>
      </c>
      <c r="H98" s="213">
        <v>0</v>
      </c>
      <c r="I98" s="213">
        <v>0</v>
      </c>
      <c r="J98" s="213">
        <v>0</v>
      </c>
      <c r="K98" s="213">
        <v>0</v>
      </c>
      <c r="L98" s="213">
        <v>0</v>
      </c>
      <c r="M98" s="213">
        <v>0</v>
      </c>
      <c r="N98" s="213">
        <v>0</v>
      </c>
      <c r="O98" s="213">
        <v>0</v>
      </c>
      <c r="P98" s="220">
        <v>0</v>
      </c>
      <c r="Q98" s="13"/>
    </row>
    <row r="99" spans="1:17" outlineLevel="1" x14ac:dyDescent="0.2">
      <c r="A99" s="211" t="e">
        <f t="shared" si="4"/>
        <v>#REF!</v>
      </c>
      <c r="B99" s="37" t="s">
        <v>513</v>
      </c>
      <c r="C99" s="224" t="str">
        <f>VLOOKUP($B99,ЗАТРАТЫ,COLUMN(Справочники!D:D)-1,FALSE)</f>
        <v>Комиссионные при лизинге начисленные</v>
      </c>
      <c r="D99" s="701">
        <f t="shared" si="15"/>
        <v>0</v>
      </c>
      <c r="E99" s="190">
        <v>0</v>
      </c>
      <c r="F99" s="213">
        <v>0</v>
      </c>
      <c r="G99" s="213">
        <v>0</v>
      </c>
      <c r="H99" s="213">
        <v>0</v>
      </c>
      <c r="I99" s="213">
        <v>0</v>
      </c>
      <c r="J99" s="213">
        <v>0</v>
      </c>
      <c r="K99" s="213">
        <v>0</v>
      </c>
      <c r="L99" s="213">
        <v>0</v>
      </c>
      <c r="M99" s="213">
        <v>0</v>
      </c>
      <c r="N99" s="213">
        <v>0</v>
      </c>
      <c r="O99" s="213">
        <v>0</v>
      </c>
      <c r="P99" s="220">
        <v>0</v>
      </c>
      <c r="Q99" s="13"/>
    </row>
    <row r="100" spans="1:17" outlineLevel="1" x14ac:dyDescent="0.2">
      <c r="A100" s="211" t="e">
        <f t="shared" si="4"/>
        <v>#REF!</v>
      </c>
      <c r="B100" s="37" t="s">
        <v>515</v>
      </c>
      <c r="C100" s="224" t="str">
        <f>VLOOKUP($B100,ЗАТРАТЫ,COLUMN(Справочники!D:D)-1,FALSE)</f>
        <v>Аренда (расходы по операционному лизингу)</v>
      </c>
      <c r="D100" s="702">
        <f t="shared" si="15"/>
        <v>0</v>
      </c>
      <c r="E100" s="190">
        <v>0</v>
      </c>
      <c r="F100" s="213">
        <v>0</v>
      </c>
      <c r="G100" s="213">
        <v>0</v>
      </c>
      <c r="H100" s="213">
        <v>0</v>
      </c>
      <c r="I100" s="213">
        <v>0</v>
      </c>
      <c r="J100" s="213">
        <v>0</v>
      </c>
      <c r="K100" s="213">
        <v>0</v>
      </c>
      <c r="L100" s="213">
        <v>0</v>
      </c>
      <c r="M100" s="213">
        <v>0</v>
      </c>
      <c r="N100" s="213">
        <v>0</v>
      </c>
      <c r="O100" s="213">
        <v>0</v>
      </c>
      <c r="P100" s="220">
        <v>0</v>
      </c>
      <c r="Q100" s="13"/>
    </row>
    <row r="101" spans="1:17" x14ac:dyDescent="0.2">
      <c r="A101" s="211" t="e">
        <f t="shared" si="4"/>
        <v>#REF!</v>
      </c>
      <c r="B101" s="37" t="s">
        <v>522</v>
      </c>
      <c r="C101" s="223" t="str">
        <f>VLOOKUP($B101,ЗАТРАТЫ,COLUMN(Справочники!D:D)-1,FALSE)</f>
        <v>Социальные расходы и расходы на развитие персонала</v>
      </c>
      <c r="D101" s="702">
        <f t="shared" si="15"/>
        <v>0</v>
      </c>
      <c r="E101" s="166">
        <f>SUM(E102,E103,E104,E105)</f>
        <v>0</v>
      </c>
      <c r="F101" s="212">
        <f t="shared" ref="F101:P101" si="18">SUM(F102,F103,F104,F105)</f>
        <v>0</v>
      </c>
      <c r="G101" s="212">
        <f t="shared" si="18"/>
        <v>0</v>
      </c>
      <c r="H101" s="212">
        <f t="shared" si="18"/>
        <v>0</v>
      </c>
      <c r="I101" s="212">
        <f t="shared" si="18"/>
        <v>0</v>
      </c>
      <c r="J101" s="212">
        <f t="shared" si="18"/>
        <v>0</v>
      </c>
      <c r="K101" s="212">
        <f t="shared" si="18"/>
        <v>0</v>
      </c>
      <c r="L101" s="212">
        <f t="shared" si="18"/>
        <v>0</v>
      </c>
      <c r="M101" s="212">
        <f t="shared" si="18"/>
        <v>0</v>
      </c>
      <c r="N101" s="212">
        <f t="shared" si="18"/>
        <v>0</v>
      </c>
      <c r="O101" s="212">
        <f t="shared" si="18"/>
        <v>0</v>
      </c>
      <c r="P101" s="218">
        <f t="shared" si="18"/>
        <v>0</v>
      </c>
      <c r="Q101" s="13"/>
    </row>
    <row r="102" spans="1:17" outlineLevel="1" x14ac:dyDescent="0.2">
      <c r="A102" s="211" t="e">
        <f t="shared" si="4"/>
        <v>#REF!</v>
      </c>
      <c r="B102" s="37" t="s">
        <v>523</v>
      </c>
      <c r="C102" s="224" t="str">
        <f>VLOOKUP($B102,ЗАТРАТЫ,COLUMN(Справочники!D:D)-1,FALSE)</f>
        <v>Социальные выплаты и льготы</v>
      </c>
      <c r="D102" s="702">
        <f t="shared" si="15"/>
        <v>0</v>
      </c>
      <c r="E102" s="190">
        <v>0</v>
      </c>
      <c r="F102" s="213">
        <v>0</v>
      </c>
      <c r="G102" s="213">
        <v>0</v>
      </c>
      <c r="H102" s="213">
        <v>0</v>
      </c>
      <c r="I102" s="213">
        <v>0</v>
      </c>
      <c r="J102" s="213">
        <v>0</v>
      </c>
      <c r="K102" s="213">
        <v>0</v>
      </c>
      <c r="L102" s="213">
        <v>0</v>
      </c>
      <c r="M102" s="213">
        <v>0</v>
      </c>
      <c r="N102" s="213">
        <v>0</v>
      </c>
      <c r="O102" s="213">
        <v>0</v>
      </c>
      <c r="P102" s="220">
        <v>0</v>
      </c>
      <c r="Q102" s="13"/>
    </row>
    <row r="103" spans="1:17" outlineLevel="1" x14ac:dyDescent="0.2">
      <c r="A103" s="211" t="e">
        <f t="shared" si="4"/>
        <v>#REF!</v>
      </c>
      <c r="B103" s="37" t="s">
        <v>526</v>
      </c>
      <c r="C103" s="224" t="str">
        <f>VLOOKUP($B103,ЗАТРАТЫ,COLUMN(Справочники!D:D)-1,FALSE)</f>
        <v>Корпоративные мероприятия</v>
      </c>
      <c r="D103" s="702">
        <f t="shared" si="15"/>
        <v>0</v>
      </c>
      <c r="E103" s="190">
        <v>0</v>
      </c>
      <c r="F103" s="213">
        <v>0</v>
      </c>
      <c r="G103" s="213">
        <v>0</v>
      </c>
      <c r="H103" s="213">
        <v>0</v>
      </c>
      <c r="I103" s="213">
        <v>0</v>
      </c>
      <c r="J103" s="213">
        <v>0</v>
      </c>
      <c r="K103" s="213">
        <v>0</v>
      </c>
      <c r="L103" s="213">
        <v>0</v>
      </c>
      <c r="M103" s="213">
        <v>0</v>
      </c>
      <c r="N103" s="213">
        <v>0</v>
      </c>
      <c r="O103" s="213">
        <v>0</v>
      </c>
      <c r="P103" s="220">
        <v>0</v>
      </c>
      <c r="Q103" s="13"/>
    </row>
    <row r="104" spans="1:17" outlineLevel="1" x14ac:dyDescent="0.2">
      <c r="A104" s="211" t="e">
        <f t="shared" si="4"/>
        <v>#REF!</v>
      </c>
      <c r="B104" s="37" t="s">
        <v>529</v>
      </c>
      <c r="C104" s="224" t="str">
        <f>VLOOKUP($B104,ЗАТРАТЫ,COLUMN(Справочники!D:D)-1,FALSE)</f>
        <v>Обучение и развитие персонала</v>
      </c>
      <c r="D104" s="701">
        <f t="shared" si="15"/>
        <v>0</v>
      </c>
      <c r="E104" s="190">
        <v>0</v>
      </c>
      <c r="F104" s="213">
        <v>0</v>
      </c>
      <c r="G104" s="213">
        <v>0</v>
      </c>
      <c r="H104" s="213">
        <v>0</v>
      </c>
      <c r="I104" s="213">
        <v>0</v>
      </c>
      <c r="J104" s="213">
        <v>0</v>
      </c>
      <c r="K104" s="213">
        <v>0</v>
      </c>
      <c r="L104" s="213">
        <v>0</v>
      </c>
      <c r="M104" s="213">
        <v>0</v>
      </c>
      <c r="N104" s="213">
        <v>0</v>
      </c>
      <c r="O104" s="213">
        <v>0</v>
      </c>
      <c r="P104" s="220">
        <v>0</v>
      </c>
      <c r="Q104" s="13"/>
    </row>
    <row r="105" spans="1:17" outlineLevel="1" x14ac:dyDescent="0.2">
      <c r="A105" s="211" t="e">
        <f t="shared" si="4"/>
        <v>#REF!</v>
      </c>
      <c r="B105" s="37" t="s">
        <v>532</v>
      </c>
      <c r="C105" s="224" t="str">
        <f>VLOOKUP($B105,ЗАТРАТЫ,COLUMN(Справочники!D:D)-1,FALSE)</f>
        <v>Прочие расходы на персонал</v>
      </c>
      <c r="D105" s="703">
        <f t="shared" si="15"/>
        <v>0</v>
      </c>
      <c r="E105" s="190">
        <v>0</v>
      </c>
      <c r="F105" s="213">
        <v>0</v>
      </c>
      <c r="G105" s="213">
        <v>0</v>
      </c>
      <c r="H105" s="213">
        <v>0</v>
      </c>
      <c r="I105" s="213">
        <v>0</v>
      </c>
      <c r="J105" s="213">
        <v>0</v>
      </c>
      <c r="K105" s="213">
        <v>0</v>
      </c>
      <c r="L105" s="213">
        <v>0</v>
      </c>
      <c r="M105" s="213">
        <v>0</v>
      </c>
      <c r="N105" s="213">
        <v>0</v>
      </c>
      <c r="O105" s="213">
        <v>0</v>
      </c>
      <c r="P105" s="220">
        <v>0</v>
      </c>
      <c r="Q105" s="13"/>
    </row>
    <row r="106" spans="1:17" x14ac:dyDescent="0.2">
      <c r="A106" s="211" t="e">
        <f t="shared" si="4"/>
        <v>#REF!</v>
      </c>
      <c r="B106" s="37" t="s">
        <v>546</v>
      </c>
      <c r="C106" s="223" t="str">
        <f>VLOOKUP($B106,ЗАТРАТЫ,COLUMN(Справочники!D:D)-1,FALSE)</f>
        <v>Начисленные расходы и резервы</v>
      </c>
      <c r="D106" s="703">
        <f t="shared" si="15"/>
        <v>0</v>
      </c>
      <c r="E106" s="166">
        <f>SUM(E107,E108,E109,E110)</f>
        <v>0</v>
      </c>
      <c r="F106" s="212">
        <f t="shared" ref="F106:P106" si="19">SUM(F107,F108,F109,F110)</f>
        <v>0</v>
      </c>
      <c r="G106" s="212">
        <f t="shared" si="19"/>
        <v>0</v>
      </c>
      <c r="H106" s="212">
        <f t="shared" si="19"/>
        <v>0</v>
      </c>
      <c r="I106" s="212">
        <f t="shared" si="19"/>
        <v>0</v>
      </c>
      <c r="J106" s="212">
        <f t="shared" si="19"/>
        <v>0</v>
      </c>
      <c r="K106" s="212">
        <f t="shared" si="19"/>
        <v>0</v>
      </c>
      <c r="L106" s="212">
        <f t="shared" si="19"/>
        <v>0</v>
      </c>
      <c r="M106" s="212">
        <f t="shared" si="19"/>
        <v>0</v>
      </c>
      <c r="N106" s="212">
        <f t="shared" si="19"/>
        <v>0</v>
      </c>
      <c r="O106" s="212">
        <f t="shared" si="19"/>
        <v>0</v>
      </c>
      <c r="P106" s="218">
        <f t="shared" si="19"/>
        <v>0</v>
      </c>
      <c r="Q106" s="13"/>
    </row>
    <row r="107" spans="1:17" outlineLevel="1" x14ac:dyDescent="0.2">
      <c r="A107" s="211" t="e">
        <f t="shared" si="4"/>
        <v>#REF!</v>
      </c>
      <c r="B107" s="68" t="s">
        <v>547</v>
      </c>
      <c r="C107" s="226" t="str">
        <f>VLOOKUP($B107,ЗАТРАТЫ,COLUMN(Справочники!D:D)-1,FALSE)</f>
        <v>Резерв на безнадежные долги</v>
      </c>
      <c r="D107" s="703">
        <f t="shared" si="15"/>
        <v>0</v>
      </c>
      <c r="E107" s="190"/>
      <c r="F107" s="213"/>
      <c r="G107" s="213"/>
      <c r="H107" s="213"/>
      <c r="I107" s="213"/>
      <c r="J107" s="213"/>
      <c r="K107" s="213"/>
      <c r="L107" s="213"/>
      <c r="M107" s="213"/>
      <c r="N107" s="213"/>
      <c r="O107" s="213"/>
      <c r="P107" s="220"/>
      <c r="Q107" s="13"/>
    </row>
    <row r="108" spans="1:17" outlineLevel="1" x14ac:dyDescent="0.2">
      <c r="A108" s="211" t="e">
        <f t="shared" si="4"/>
        <v>#REF!</v>
      </c>
      <c r="B108" s="68" t="s">
        <v>548</v>
      </c>
      <c r="C108" s="226" t="str">
        <f>VLOOKUP($B108,ЗАТРАТЫ,COLUMN(Справочники!D:D)-1,FALSE)</f>
        <v>Резерв на непредвиденные расходы</v>
      </c>
      <c r="D108" s="703">
        <f t="shared" si="15"/>
        <v>0</v>
      </c>
      <c r="E108" s="190"/>
      <c r="F108" s="213"/>
      <c r="G108" s="213"/>
      <c r="H108" s="213"/>
      <c r="I108" s="213"/>
      <c r="J108" s="213"/>
      <c r="K108" s="213"/>
      <c r="L108" s="213"/>
      <c r="M108" s="213"/>
      <c r="N108" s="213"/>
      <c r="O108" s="213"/>
      <c r="P108" s="220"/>
      <c r="Q108" s="13"/>
    </row>
    <row r="109" spans="1:17" outlineLevel="1" x14ac:dyDescent="0.2">
      <c r="A109" s="211" t="e">
        <f t="shared" si="4"/>
        <v>#REF!</v>
      </c>
      <c r="B109" s="68" t="s">
        <v>977</v>
      </c>
      <c r="C109" s="226" t="str">
        <f>VLOOKUP($B109,ЗАТРАТЫ,COLUMN(Справочники!D:D)-1,FALSE)</f>
        <v>Отклонения, списания, поправки</v>
      </c>
      <c r="D109" s="701">
        <f t="shared" si="15"/>
        <v>0</v>
      </c>
      <c r="E109" s="190"/>
      <c r="F109" s="213"/>
      <c r="G109" s="213"/>
      <c r="H109" s="213"/>
      <c r="I109" s="213"/>
      <c r="J109" s="213"/>
      <c r="K109" s="213"/>
      <c r="L109" s="213"/>
      <c r="M109" s="213"/>
      <c r="N109" s="213"/>
      <c r="O109" s="213"/>
      <c r="P109" s="220"/>
      <c r="Q109" s="13"/>
    </row>
    <row r="110" spans="1:17" outlineLevel="1" x14ac:dyDescent="0.2">
      <c r="A110" s="211" t="e">
        <f t="shared" si="4"/>
        <v>#REF!</v>
      </c>
      <c r="B110" s="68" t="s">
        <v>978</v>
      </c>
      <c r="C110" s="226" t="str">
        <f>VLOOKUP($B110,ЗАТРАТЫ,COLUMN(Справочники!D:D)-1,FALSE)</f>
        <v>Брак</v>
      </c>
      <c r="D110" s="704">
        <f t="shared" si="15"/>
        <v>0</v>
      </c>
      <c r="E110" s="190"/>
      <c r="F110" s="213"/>
      <c r="G110" s="213"/>
      <c r="H110" s="213"/>
      <c r="I110" s="213"/>
      <c r="J110" s="213"/>
      <c r="K110" s="213"/>
      <c r="L110" s="213"/>
      <c r="M110" s="213"/>
      <c r="N110" s="213"/>
      <c r="O110" s="213"/>
      <c r="P110" s="220"/>
      <c r="Q110" s="13"/>
    </row>
    <row r="111" spans="1:17" x14ac:dyDescent="0.2">
      <c r="A111" s="211" t="e">
        <f t="shared" si="4"/>
        <v>#REF!</v>
      </c>
      <c r="B111" s="37" t="s">
        <v>549</v>
      </c>
      <c r="C111" s="223" t="str">
        <f>VLOOKUP($B111,ЗАТРАТЫ,COLUMN(Справочники!D:D)-1,FALSE)</f>
        <v>Прочие затраты</v>
      </c>
      <c r="D111" s="705">
        <f t="shared" si="15"/>
        <v>0</v>
      </c>
      <c r="E111" s="166">
        <f>SUM(E112:E119)</f>
        <v>0</v>
      </c>
      <c r="F111" s="212">
        <f>SUM(F112:F119)</f>
        <v>0</v>
      </c>
      <c r="G111" s="212">
        <f t="shared" ref="G111:P111" si="20">SUM(G112:G119)</f>
        <v>0</v>
      </c>
      <c r="H111" s="212">
        <f t="shared" si="20"/>
        <v>0</v>
      </c>
      <c r="I111" s="212">
        <f t="shared" si="20"/>
        <v>0</v>
      </c>
      <c r="J111" s="212">
        <f t="shared" si="20"/>
        <v>0</v>
      </c>
      <c r="K111" s="212">
        <f t="shared" si="20"/>
        <v>0</v>
      </c>
      <c r="L111" s="212">
        <f t="shared" si="20"/>
        <v>0</v>
      </c>
      <c r="M111" s="212">
        <f t="shared" si="20"/>
        <v>0</v>
      </c>
      <c r="N111" s="212">
        <f t="shared" si="20"/>
        <v>0</v>
      </c>
      <c r="O111" s="212">
        <f t="shared" si="20"/>
        <v>0</v>
      </c>
      <c r="P111" s="218">
        <f t="shared" si="20"/>
        <v>0</v>
      </c>
      <c r="Q111" s="13"/>
    </row>
    <row r="112" spans="1:17" outlineLevel="1" x14ac:dyDescent="0.2">
      <c r="A112" s="211" t="e">
        <f t="shared" si="4"/>
        <v>#REF!</v>
      </c>
      <c r="B112" s="68" t="s">
        <v>305</v>
      </c>
      <c r="C112" s="525" t="str">
        <f>VLOOKUP($B112,ЗАТРАТЫ,COLUMN(Справочники!D:D)-1,FALSE)</f>
        <v>Судебные расходы и арбитражные сборы</v>
      </c>
      <c r="D112" s="705">
        <f t="shared" si="15"/>
        <v>0</v>
      </c>
      <c r="E112" s="190"/>
      <c r="F112" s="213"/>
      <c r="G112" s="213">
        <v>0</v>
      </c>
      <c r="H112" s="213">
        <v>0</v>
      </c>
      <c r="I112" s="213">
        <v>0</v>
      </c>
      <c r="J112" s="213">
        <v>0</v>
      </c>
      <c r="K112" s="213">
        <v>0</v>
      </c>
      <c r="L112" s="213">
        <v>0</v>
      </c>
      <c r="M112" s="213">
        <v>0</v>
      </c>
      <c r="N112" s="213">
        <v>0</v>
      </c>
      <c r="O112" s="213">
        <v>0</v>
      </c>
      <c r="P112" s="220">
        <v>0</v>
      </c>
      <c r="Q112" s="13"/>
    </row>
    <row r="113" spans="1:17" outlineLevel="1" collapsed="1" x14ac:dyDescent="0.2">
      <c r="A113" s="211" t="e">
        <f t="shared" si="4"/>
        <v>#REF!</v>
      </c>
      <c r="B113" s="68" t="s">
        <v>306</v>
      </c>
      <c r="C113" s="526" t="str">
        <f>VLOOKUP($B113,ЗАТРАТЫ,COLUMN(Справочники!D:D)-1,FALSE)</f>
        <v>Командировочные расходы</v>
      </c>
      <c r="D113" s="705">
        <f t="shared" si="15"/>
        <v>0</v>
      </c>
      <c r="E113" s="190"/>
      <c r="F113" s="213"/>
      <c r="G113" s="213">
        <v>0</v>
      </c>
      <c r="H113" s="213">
        <v>0</v>
      </c>
      <c r="I113" s="213">
        <v>0</v>
      </c>
      <c r="J113" s="213">
        <v>0</v>
      </c>
      <c r="K113" s="213">
        <v>0</v>
      </c>
      <c r="L113" s="213">
        <v>0</v>
      </c>
      <c r="M113" s="213">
        <v>0</v>
      </c>
      <c r="N113" s="213">
        <v>0</v>
      </c>
      <c r="O113" s="213">
        <v>0</v>
      </c>
      <c r="P113" s="220">
        <v>0</v>
      </c>
      <c r="Q113" s="13"/>
    </row>
    <row r="114" spans="1:17" outlineLevel="1" collapsed="1" x14ac:dyDescent="0.2">
      <c r="A114" s="211" t="e">
        <f t="shared" si="4"/>
        <v>#REF!</v>
      </c>
      <c r="B114" s="68" t="s">
        <v>307</v>
      </c>
      <c r="C114" s="526" t="str">
        <f>VLOOKUP($B114,ЗАТРАТЫ,COLUMN(Справочники!D:D)-1,FALSE)</f>
        <v>Представительские расходы</v>
      </c>
      <c r="D114" s="705">
        <f t="shared" si="15"/>
        <v>0</v>
      </c>
      <c r="E114" s="190"/>
      <c r="F114" s="213"/>
      <c r="G114" s="213">
        <v>0</v>
      </c>
      <c r="H114" s="213">
        <v>0</v>
      </c>
      <c r="I114" s="213">
        <v>0</v>
      </c>
      <c r="J114" s="213">
        <v>0</v>
      </c>
      <c r="K114" s="213">
        <v>0</v>
      </c>
      <c r="L114" s="213">
        <v>0</v>
      </c>
      <c r="M114" s="213">
        <v>0</v>
      </c>
      <c r="N114" s="213">
        <v>0</v>
      </c>
      <c r="O114" s="213">
        <v>0</v>
      </c>
      <c r="P114" s="220">
        <v>0</v>
      </c>
      <c r="Q114" s="13"/>
    </row>
    <row r="115" spans="1:17" outlineLevel="1" collapsed="1" x14ac:dyDescent="0.2">
      <c r="A115" s="211" t="e">
        <f>A114+1</f>
        <v>#REF!</v>
      </c>
      <c r="B115" s="68" t="s">
        <v>308</v>
      </c>
      <c r="C115" s="526" t="str">
        <f>VLOOKUP($B115,ЗАТРАТЫ,COLUMN(Справочники!D:D)-1,FALSE)</f>
        <v>Абонентская плата за поддержку ИС</v>
      </c>
      <c r="D115" s="705">
        <f t="shared" si="15"/>
        <v>0</v>
      </c>
      <c r="E115" s="190"/>
      <c r="F115" s="213"/>
      <c r="G115" s="213">
        <v>0</v>
      </c>
      <c r="H115" s="213">
        <v>0</v>
      </c>
      <c r="I115" s="213">
        <v>0</v>
      </c>
      <c r="J115" s="213">
        <v>0</v>
      </c>
      <c r="K115" s="213">
        <v>0</v>
      </c>
      <c r="L115" s="213">
        <v>0</v>
      </c>
      <c r="M115" s="213">
        <v>0</v>
      </c>
      <c r="N115" s="213">
        <v>0</v>
      </c>
      <c r="O115" s="213">
        <v>0</v>
      </c>
      <c r="P115" s="220">
        <v>0</v>
      </c>
      <c r="Q115" s="13"/>
    </row>
    <row r="116" spans="1:17" outlineLevel="1" x14ac:dyDescent="0.2">
      <c r="A116" s="211" t="e">
        <f>A115+1</f>
        <v>#REF!</v>
      </c>
      <c r="B116" s="68" t="s">
        <v>695</v>
      </c>
      <c r="C116" s="526" t="str">
        <f>VLOOKUP($B116,ЗАТРАТЫ,COLUMN(Справочники!D:D)-1,FALSE)</f>
        <v>Списание ОС стоимостью до 10 000 рублей</v>
      </c>
      <c r="D116" s="705">
        <f t="shared" si="15"/>
        <v>0</v>
      </c>
      <c r="E116" s="190"/>
      <c r="F116" s="213"/>
      <c r="G116" s="213">
        <v>0</v>
      </c>
      <c r="H116" s="213">
        <v>0</v>
      </c>
      <c r="I116" s="213">
        <v>0</v>
      </c>
      <c r="J116" s="213">
        <v>0</v>
      </c>
      <c r="K116" s="213">
        <v>0</v>
      </c>
      <c r="L116" s="213">
        <v>0</v>
      </c>
      <c r="M116" s="213">
        <v>0</v>
      </c>
      <c r="N116" s="213">
        <v>0</v>
      </c>
      <c r="O116" s="213">
        <v>0</v>
      </c>
      <c r="P116" s="220">
        <v>0</v>
      </c>
      <c r="Q116" s="13"/>
    </row>
    <row r="117" spans="1:17" outlineLevel="1" x14ac:dyDescent="0.2">
      <c r="A117" s="211" t="e">
        <f>A116+1</f>
        <v>#REF!</v>
      </c>
      <c r="B117" s="68" t="s">
        <v>696</v>
      </c>
      <c r="C117" s="526" t="str">
        <f>VLOOKUP($B117,ЗАТРАТЫ,COLUMN(Справочники!D:D)-1,FALSE)</f>
        <v>Компенсация за использование личного транспорта</v>
      </c>
      <c r="D117" s="705">
        <f t="shared" si="15"/>
        <v>0</v>
      </c>
      <c r="E117" s="190"/>
      <c r="F117" s="213"/>
      <c r="G117" s="213">
        <v>0</v>
      </c>
      <c r="H117" s="213">
        <v>0</v>
      </c>
      <c r="I117" s="213">
        <v>0</v>
      </c>
      <c r="J117" s="213">
        <v>0</v>
      </c>
      <c r="K117" s="213">
        <v>0</v>
      </c>
      <c r="L117" s="213">
        <v>0</v>
      </c>
      <c r="M117" s="213">
        <v>0</v>
      </c>
      <c r="N117" s="213">
        <v>0</v>
      </c>
      <c r="O117" s="213">
        <v>0</v>
      </c>
      <c r="P117" s="220">
        <v>0</v>
      </c>
      <c r="Q117" s="13"/>
    </row>
    <row r="118" spans="1:17" outlineLevel="1" x14ac:dyDescent="0.2">
      <c r="A118" s="211" t="e">
        <f>A117+1</f>
        <v>#REF!</v>
      </c>
      <c r="B118" s="68" t="s">
        <v>697</v>
      </c>
      <c r="C118" s="526" t="str">
        <f>VLOOKUP($B118,ЗАТРАТЫ,COLUMN(Справочники!D:D)-1,FALSE)</f>
        <v>Агентские вознаграждения</v>
      </c>
      <c r="D118" s="705">
        <f t="shared" si="15"/>
        <v>0</v>
      </c>
      <c r="E118" s="190"/>
      <c r="F118" s="213"/>
      <c r="G118" s="213">
        <v>0</v>
      </c>
      <c r="H118" s="213">
        <v>0</v>
      </c>
      <c r="I118" s="213">
        <v>0</v>
      </c>
      <c r="J118" s="213">
        <v>0</v>
      </c>
      <c r="K118" s="213">
        <v>0</v>
      </c>
      <c r="L118" s="213">
        <v>0</v>
      </c>
      <c r="M118" s="213">
        <v>0</v>
      </c>
      <c r="N118" s="213">
        <v>0</v>
      </c>
      <c r="O118" s="213">
        <v>0</v>
      </c>
      <c r="P118" s="220">
        <v>0</v>
      </c>
      <c r="Q118" s="13"/>
    </row>
    <row r="119" spans="1:17" outlineLevel="1" x14ac:dyDescent="0.2">
      <c r="A119" s="211" t="e">
        <f>A118+1</f>
        <v>#REF!</v>
      </c>
      <c r="B119" s="68" t="s">
        <v>698</v>
      </c>
      <c r="C119" s="526" t="str">
        <f>VLOOKUP($B119,ЗАТРАТЫ,COLUMN(Справочники!D:D)-1,FALSE)</f>
        <v>Прочие</v>
      </c>
      <c r="D119" s="705">
        <f t="shared" si="15"/>
        <v>0</v>
      </c>
      <c r="E119" s="718"/>
      <c r="F119" s="719"/>
      <c r="G119" s="719">
        <v>0</v>
      </c>
      <c r="H119" s="719">
        <v>0</v>
      </c>
      <c r="I119" s="719">
        <v>0</v>
      </c>
      <c r="J119" s="719">
        <v>0</v>
      </c>
      <c r="K119" s="719">
        <v>0</v>
      </c>
      <c r="L119" s="719">
        <v>0</v>
      </c>
      <c r="M119" s="719">
        <v>0</v>
      </c>
      <c r="N119" s="719">
        <v>0</v>
      </c>
      <c r="O119" s="719">
        <v>0</v>
      </c>
      <c r="P119" s="697">
        <v>0</v>
      </c>
      <c r="Q119" s="13"/>
    </row>
    <row r="120" spans="1:17" s="126" customFormat="1" x14ac:dyDescent="0.2">
      <c r="A120" s="139"/>
      <c r="B120" s="140"/>
      <c r="C120" s="141" t="s">
        <v>923</v>
      </c>
      <c r="D120" s="124">
        <f t="shared" ref="D120:P120" si="21">SUM(D14,D34,D36,D41,D46,D79,D85,D97,D101,D106,D111)</f>
        <v>0</v>
      </c>
      <c r="E120" s="124">
        <f t="shared" si="21"/>
        <v>0</v>
      </c>
      <c r="F120" s="124">
        <f t="shared" si="21"/>
        <v>0</v>
      </c>
      <c r="G120" s="124">
        <f t="shared" si="21"/>
        <v>0</v>
      </c>
      <c r="H120" s="124">
        <f t="shared" si="21"/>
        <v>0</v>
      </c>
      <c r="I120" s="124">
        <f t="shared" si="21"/>
        <v>0</v>
      </c>
      <c r="J120" s="124">
        <f t="shared" si="21"/>
        <v>0</v>
      </c>
      <c r="K120" s="124">
        <f t="shared" si="21"/>
        <v>0</v>
      </c>
      <c r="L120" s="124">
        <f t="shared" si="21"/>
        <v>0</v>
      </c>
      <c r="M120" s="124">
        <f t="shared" si="21"/>
        <v>0</v>
      </c>
      <c r="N120" s="124">
        <f t="shared" si="21"/>
        <v>0</v>
      </c>
      <c r="O120" s="124">
        <f t="shared" si="21"/>
        <v>0</v>
      </c>
      <c r="P120" s="142">
        <f t="shared" si="21"/>
        <v>0</v>
      </c>
    </row>
  </sheetData>
  <mergeCells count="7">
    <mergeCell ref="B2:P2"/>
    <mergeCell ref="B4:P4"/>
    <mergeCell ref="A11:A12"/>
    <mergeCell ref="B11:B12"/>
    <mergeCell ref="C11:C12"/>
    <mergeCell ref="D11:D12"/>
    <mergeCell ref="E11:P11"/>
  </mergeCells>
  <phoneticPr fontId="2" type="noConversion"/>
  <hyperlinks>
    <hyperlink ref="B1" location="Содержание!A1" display="Вернуться к содержанию"/>
  </hyperlinks>
  <pageMargins left="0.28000000000000003" right="0.28000000000000003" top="1" bottom="1" header="0.5" footer="0.5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outlinePr summaryBelow="0"/>
  </sheetPr>
  <dimension ref="A1:S122"/>
  <sheetViews>
    <sheetView zoomScale="90" workbookViewId="0">
      <pane xSplit="4" ySplit="14" topLeftCell="E15" activePane="bottomRight" state="frozen"/>
      <selection pane="topRight" activeCell="E1" sqref="E1"/>
      <selection pane="bottomLeft" activeCell="A15" sqref="A15"/>
      <selection pane="bottomRight" activeCell="F118" sqref="F118"/>
    </sheetView>
  </sheetViews>
  <sheetFormatPr defaultRowHeight="12.75" outlineLevelRow="2" x14ac:dyDescent="0.2"/>
  <cols>
    <col min="1" max="1" width="0.140625" style="206" customWidth="1"/>
    <col min="2" max="2" width="9.140625" style="1"/>
    <col min="3" max="3" width="60.140625" style="1" bestFit="1" customWidth="1"/>
    <col min="4" max="4" width="11.42578125" style="100" bestFit="1" customWidth="1"/>
    <col min="5" max="5" width="9.85546875" style="1" customWidth="1"/>
    <col min="6" max="6" width="10" style="1" customWidth="1"/>
    <col min="7" max="8" width="9.5703125" style="1" bestFit="1" customWidth="1"/>
    <col min="9" max="10" width="10" style="1" customWidth="1"/>
    <col min="11" max="12" width="10.28515625" style="1" bestFit="1" customWidth="1"/>
    <col min="13" max="15" width="10" style="1" customWidth="1"/>
    <col min="16" max="16" width="12.42578125" style="13" customWidth="1"/>
    <col min="17" max="16384" width="9.140625" style="1"/>
  </cols>
  <sheetData>
    <row r="1" spans="1:19" x14ac:dyDescent="0.2">
      <c r="B1" s="12" t="s">
        <v>362</v>
      </c>
      <c r="C1" s="13"/>
      <c r="P1" s="1"/>
    </row>
    <row r="2" spans="1:19" ht="30" customHeight="1" x14ac:dyDescent="0.2">
      <c r="B2" s="924"/>
      <c r="C2" s="924"/>
      <c r="D2" s="924"/>
      <c r="E2" s="924"/>
      <c r="F2" s="924"/>
      <c r="G2" s="924"/>
      <c r="H2" s="924"/>
      <c r="I2" s="924"/>
      <c r="J2" s="924"/>
      <c r="K2" s="924"/>
      <c r="L2" s="924"/>
      <c r="M2" s="924"/>
      <c r="N2" s="924"/>
      <c r="O2" s="924"/>
      <c r="P2" s="924"/>
      <c r="Q2" s="147"/>
      <c r="R2" s="147"/>
      <c r="S2" s="147"/>
    </row>
    <row r="4" spans="1:19" ht="30" customHeight="1" x14ac:dyDescent="0.2">
      <c r="B4" s="937" t="s">
        <v>163</v>
      </c>
      <c r="C4" s="937"/>
      <c r="D4" s="937"/>
      <c r="E4" s="937"/>
      <c r="F4" s="937"/>
      <c r="G4" s="937"/>
      <c r="H4" s="937"/>
      <c r="I4" s="937"/>
      <c r="J4" s="937"/>
      <c r="K4" s="937"/>
      <c r="L4" s="937"/>
      <c r="M4" s="937"/>
      <c r="N4" s="937"/>
      <c r="O4" s="937"/>
      <c r="P4" s="937"/>
      <c r="Q4" s="147"/>
      <c r="R4" s="147"/>
      <c r="S4" s="147"/>
    </row>
    <row r="5" spans="1:19" ht="12.75" customHeight="1" x14ac:dyDescent="0.2"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2"/>
    </row>
    <row r="6" spans="1:19" s="148" customFormat="1" ht="13.5" x14ac:dyDescent="0.2">
      <c r="A6" s="206"/>
      <c r="C6" s="153" t="s">
        <v>909</v>
      </c>
      <c r="D6" s="230"/>
      <c r="E6" s="153"/>
      <c r="G6" s="153"/>
      <c r="H6" s="153"/>
      <c r="I6" s="153"/>
      <c r="P6" s="154"/>
    </row>
    <row r="7" spans="1:19" s="148" customFormat="1" ht="13.5" x14ac:dyDescent="0.2">
      <c r="A7" s="206"/>
      <c r="C7" s="153" t="s">
        <v>910</v>
      </c>
      <c r="D7" s="230"/>
      <c r="E7" s="153"/>
      <c r="G7" s="153"/>
      <c r="H7" s="153"/>
      <c r="I7" s="153"/>
      <c r="P7" s="13"/>
    </row>
    <row r="8" spans="1:19" s="148" customFormat="1" ht="13.5" x14ac:dyDescent="0.2">
      <c r="A8" s="206"/>
      <c r="C8" s="153" t="s">
        <v>911</v>
      </c>
      <c r="D8" s="230"/>
      <c r="E8" s="153"/>
      <c r="G8" s="153"/>
      <c r="H8" s="153"/>
      <c r="I8" s="153"/>
      <c r="P8" s="13"/>
    </row>
    <row r="9" spans="1:19" s="148" customFormat="1" ht="13.5" x14ac:dyDescent="0.2">
      <c r="A9" s="206"/>
      <c r="C9" s="153"/>
      <c r="D9" s="230"/>
      <c r="E9" s="153"/>
      <c r="G9" s="153"/>
      <c r="H9" s="153"/>
      <c r="I9" s="153"/>
      <c r="P9" s="13"/>
    </row>
    <row r="12" spans="1:19" ht="12.75" customHeight="1" x14ac:dyDescent="0.2">
      <c r="A12" s="940" t="s">
        <v>924</v>
      </c>
      <c r="B12" s="942" t="s">
        <v>979</v>
      </c>
      <c r="C12" s="944" t="s">
        <v>997</v>
      </c>
      <c r="D12" s="946" t="s">
        <v>998</v>
      </c>
      <c r="E12" s="938" t="s">
        <v>981</v>
      </c>
      <c r="F12" s="938"/>
      <c r="G12" s="938"/>
      <c r="H12" s="938"/>
      <c r="I12" s="938"/>
      <c r="J12" s="938"/>
      <c r="K12" s="938"/>
      <c r="L12" s="938"/>
      <c r="M12" s="938"/>
      <c r="N12" s="938"/>
      <c r="O12" s="938"/>
      <c r="P12" s="939"/>
    </row>
    <row r="13" spans="1:19" s="100" customFormat="1" x14ac:dyDescent="0.2">
      <c r="A13" s="941"/>
      <c r="B13" s="943"/>
      <c r="C13" s="945"/>
      <c r="D13" s="947"/>
      <c r="E13" s="266">
        <f>Реализация!H6</f>
        <v>42186</v>
      </c>
      <c r="F13" s="159">
        <f>E13+31</f>
        <v>42217</v>
      </c>
      <c r="G13" s="159">
        <f t="shared" ref="G13:P13" si="0">F13+31</f>
        <v>42248</v>
      </c>
      <c r="H13" s="159">
        <f t="shared" si="0"/>
        <v>42279</v>
      </c>
      <c r="I13" s="159">
        <f t="shared" si="0"/>
        <v>42310</v>
      </c>
      <c r="J13" s="159">
        <f t="shared" si="0"/>
        <v>42341</v>
      </c>
      <c r="K13" s="159">
        <f t="shared" si="0"/>
        <v>42372</v>
      </c>
      <c r="L13" s="159">
        <f t="shared" si="0"/>
        <v>42403</v>
      </c>
      <c r="M13" s="159">
        <f t="shared" si="0"/>
        <v>42434</v>
      </c>
      <c r="N13" s="159">
        <f t="shared" si="0"/>
        <v>42465</v>
      </c>
      <c r="O13" s="159">
        <f t="shared" si="0"/>
        <v>42496</v>
      </c>
      <c r="P13" s="159">
        <f t="shared" si="0"/>
        <v>42527</v>
      </c>
      <c r="Q13" s="148"/>
    </row>
    <row r="14" spans="1:19" s="121" customFormat="1" x14ac:dyDescent="0.2">
      <c r="A14" s="208"/>
      <c r="B14" s="99">
        <v>1</v>
      </c>
      <c r="C14" s="99">
        <f t="shared" ref="C14:P14" si="1">B14+1</f>
        <v>2</v>
      </c>
      <c r="D14" s="123">
        <f>P14+1</f>
        <v>15</v>
      </c>
      <c r="E14" s="99">
        <f>C14+1</f>
        <v>3</v>
      </c>
      <c r="F14" s="99">
        <f t="shared" si="1"/>
        <v>4</v>
      </c>
      <c r="G14" s="99">
        <f t="shared" si="1"/>
        <v>5</v>
      </c>
      <c r="H14" s="99">
        <f t="shared" si="1"/>
        <v>6</v>
      </c>
      <c r="I14" s="99">
        <f t="shared" si="1"/>
        <v>7</v>
      </c>
      <c r="J14" s="99">
        <f t="shared" si="1"/>
        <v>8</v>
      </c>
      <c r="K14" s="99">
        <f t="shared" si="1"/>
        <v>9</v>
      </c>
      <c r="L14" s="99">
        <f t="shared" si="1"/>
        <v>10</v>
      </c>
      <c r="M14" s="99">
        <f t="shared" si="1"/>
        <v>11</v>
      </c>
      <c r="N14" s="99">
        <f t="shared" si="1"/>
        <v>12</v>
      </c>
      <c r="O14" s="99">
        <f t="shared" si="1"/>
        <v>13</v>
      </c>
      <c r="P14" s="99">
        <f t="shared" si="1"/>
        <v>14</v>
      </c>
      <c r="Q14" s="1"/>
    </row>
    <row r="15" spans="1:19" s="126" customFormat="1" x14ac:dyDescent="0.2">
      <c r="A15" s="210">
        <v>1</v>
      </c>
      <c r="B15" s="37" t="s">
        <v>428</v>
      </c>
      <c r="C15" s="221" t="str">
        <f>VLOOKUP($B15,ЗАТРАТЫ,COLUMN(Справочники!D:D)-1,FALSE)</f>
        <v>Материальные затраты</v>
      </c>
      <c r="D15" s="698">
        <f t="shared" ref="D15:D81" si="2">SUM(E15:P15)</f>
        <v>0</v>
      </c>
      <c r="E15" s="219">
        <f>SUM(E16,E17,E18,E19,E20,E21,E22,E23,E24,E27,E28,E29,E30,E31,E32,E33)</f>
        <v>0</v>
      </c>
      <c r="F15" s="216">
        <f>SUM(F16,F17,F18,F19,F20,F21,F22,F23,F24,F27,F28,F29,F30,F31,F32,F33)</f>
        <v>0</v>
      </c>
      <c r="G15" s="216">
        <f t="shared" ref="G15:P15" si="3">SUM(G16,G17,G18,G19,G20,G21,G22,G23,G24,G27,G28,G29,G30,G31,G32,G33)</f>
        <v>0</v>
      </c>
      <c r="H15" s="216">
        <f t="shared" si="3"/>
        <v>0</v>
      </c>
      <c r="I15" s="216">
        <f t="shared" si="3"/>
        <v>0</v>
      </c>
      <c r="J15" s="216">
        <f t="shared" si="3"/>
        <v>0</v>
      </c>
      <c r="K15" s="216">
        <f>SUM(K16,K17,K18,K19,K20,K21,K22,K23,K24,K27,K28,K29,K30,K31,K32,K33)</f>
        <v>0</v>
      </c>
      <c r="L15" s="216">
        <f t="shared" si="3"/>
        <v>0</v>
      </c>
      <c r="M15" s="216">
        <f t="shared" si="3"/>
        <v>0</v>
      </c>
      <c r="N15" s="216">
        <f t="shared" si="3"/>
        <v>0</v>
      </c>
      <c r="O15" s="216">
        <f t="shared" si="3"/>
        <v>0</v>
      </c>
      <c r="P15" s="217">
        <f t="shared" si="3"/>
        <v>0</v>
      </c>
    </row>
    <row r="16" spans="1:19" outlineLevel="1" x14ac:dyDescent="0.2">
      <c r="A16" s="211">
        <f>A15+1</f>
        <v>2</v>
      </c>
      <c r="B16" s="37" t="s">
        <v>430</v>
      </c>
      <c r="C16" s="79" t="str">
        <f>VLOOKUP($B16,ЗАТРАТЫ,COLUMN(Справочники!D:D)-1,FALSE)</f>
        <v>Основное сырье и материалы</v>
      </c>
      <c r="D16" s="699">
        <f t="shared" si="2"/>
        <v>0</v>
      </c>
      <c r="E16" s="190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20"/>
      <c r="Q16" s="13"/>
    </row>
    <row r="17" spans="1:17" s="2" customFormat="1" outlineLevel="1" x14ac:dyDescent="0.2">
      <c r="A17" s="211">
        <f>A16+1</f>
        <v>3</v>
      </c>
      <c r="B17" s="37" t="s">
        <v>431</v>
      </c>
      <c r="C17" s="79" t="str">
        <f>VLOOKUP($B17,ЗАТРАТЫ,COLUMN(Справочники!D:D)-1,FALSE)</f>
        <v>Полуфабрикаты собственного производства</v>
      </c>
      <c r="D17" s="699">
        <f t="shared" si="2"/>
        <v>0</v>
      </c>
      <c r="E17" s="190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20"/>
      <c r="Q17" s="126"/>
    </row>
    <row r="18" spans="1:17" outlineLevel="1" x14ac:dyDescent="0.2">
      <c r="A18" s="211">
        <f>A17+1</f>
        <v>4</v>
      </c>
      <c r="B18" s="37" t="s">
        <v>432</v>
      </c>
      <c r="C18" s="79" t="str">
        <f>VLOOKUP($B18,ЗАТРАТЫ,COLUMN(Справочники!D:D)-1,FALSE)</f>
        <v>Покупные полуфабрикаты</v>
      </c>
      <c r="D18" s="699">
        <f t="shared" si="2"/>
        <v>0</v>
      </c>
      <c r="E18" s="190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20"/>
      <c r="Q18" s="13"/>
    </row>
    <row r="19" spans="1:17" s="126" customFormat="1" outlineLevel="1" x14ac:dyDescent="0.2">
      <c r="A19" s="211">
        <f t="shared" ref="A19:A116" si="4">A18+1</f>
        <v>5</v>
      </c>
      <c r="B19" s="37" t="s">
        <v>433</v>
      </c>
      <c r="C19" s="79" t="str">
        <f>VLOOKUP($B19,ЗАТРАТЫ,COLUMN(Справочники!D:D)-1,FALSE)</f>
        <v>Упаковочные материалы</v>
      </c>
      <c r="D19" s="699">
        <f t="shared" si="2"/>
        <v>0</v>
      </c>
      <c r="E19" s="190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20"/>
    </row>
    <row r="20" spans="1:17" s="2" customFormat="1" outlineLevel="1" x14ac:dyDescent="0.2">
      <c r="A20" s="211">
        <f t="shared" si="4"/>
        <v>6</v>
      </c>
      <c r="B20" s="37" t="s">
        <v>435</v>
      </c>
      <c r="C20" s="79" t="str">
        <f>VLOOKUP($B20,ЗАТРАТЫ,COLUMN(Справочники!D:D)-1,FALSE)</f>
        <v>Материалы на содержание и ремонт зданий и сооружений</v>
      </c>
      <c r="D20" s="699">
        <f t="shared" si="2"/>
        <v>0</v>
      </c>
      <c r="E20" s="190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20"/>
      <c r="Q20" s="126"/>
    </row>
    <row r="21" spans="1:17" outlineLevel="1" x14ac:dyDescent="0.2">
      <c r="A21" s="211">
        <f t="shared" si="4"/>
        <v>7</v>
      </c>
      <c r="B21" s="37" t="s">
        <v>437</v>
      </c>
      <c r="C21" s="79" t="str">
        <f>VLOOKUP($B21,ЗАТРАТЫ,COLUMN(Справочники!D:D)-1,FALSE)</f>
        <v>Материалы на содержание и ремонт производственного оборудования</v>
      </c>
      <c r="D21" s="699">
        <f t="shared" si="2"/>
        <v>0</v>
      </c>
      <c r="E21" s="190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20"/>
      <c r="Q21" s="13"/>
    </row>
    <row r="22" spans="1:17" outlineLevel="1" x14ac:dyDescent="0.2">
      <c r="A22" s="211">
        <f t="shared" si="4"/>
        <v>8</v>
      </c>
      <c r="B22" s="37" t="s">
        <v>439</v>
      </c>
      <c r="C22" s="79" t="str">
        <f>VLOOKUP($B22,ЗАТРАТЫ,COLUMN(Справочники!D:D)-1,FALSE)</f>
        <v>Материалы на содержание и ремонт транспортных средств</v>
      </c>
      <c r="D22" s="699">
        <f t="shared" si="2"/>
        <v>0</v>
      </c>
      <c r="E22" s="190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20"/>
      <c r="Q22" s="13"/>
    </row>
    <row r="23" spans="1:17" outlineLevel="1" x14ac:dyDescent="0.2">
      <c r="A23" s="211">
        <f t="shared" si="4"/>
        <v>9</v>
      </c>
      <c r="B23" s="37" t="s">
        <v>441</v>
      </c>
      <c r="C23" s="79" t="str">
        <f>VLOOKUP($B23,ЗАТРАТЫ,COLUMN(Справочники!D:D)-1,FALSE)</f>
        <v>Материалы и реактивы для лаборатории</v>
      </c>
      <c r="D23" s="699">
        <f t="shared" si="2"/>
        <v>0</v>
      </c>
      <c r="E23" s="190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20"/>
      <c r="Q23" s="13"/>
    </row>
    <row r="24" spans="1:17" outlineLevel="1" x14ac:dyDescent="0.2">
      <c r="A24" s="211">
        <f t="shared" si="4"/>
        <v>10</v>
      </c>
      <c r="B24" s="37" t="s">
        <v>442</v>
      </c>
      <c r="C24" s="79" t="str">
        <f>VLOOKUP($B24,ЗАТРАТЫ,COLUMN(Справочники!D:D)-1,FALSE)</f>
        <v>ГСМ</v>
      </c>
      <c r="D24" s="699">
        <f t="shared" si="2"/>
        <v>0</v>
      </c>
      <c r="E24" s="163">
        <f>SUM(E25:E26)</f>
        <v>0</v>
      </c>
      <c r="F24" s="214">
        <f>SUM(F25:F26)</f>
        <v>0</v>
      </c>
      <c r="G24" s="214">
        <f t="shared" ref="G24:P24" si="5">SUM(G25:G26)</f>
        <v>0</v>
      </c>
      <c r="H24" s="214">
        <f t="shared" si="5"/>
        <v>0</v>
      </c>
      <c r="I24" s="214">
        <f t="shared" si="5"/>
        <v>0</v>
      </c>
      <c r="J24" s="214">
        <f t="shared" si="5"/>
        <v>0</v>
      </c>
      <c r="K24" s="214">
        <f>SUM(K25:K26)</f>
        <v>0</v>
      </c>
      <c r="L24" s="214">
        <f t="shared" si="5"/>
        <v>0</v>
      </c>
      <c r="M24" s="214">
        <f t="shared" si="5"/>
        <v>0</v>
      </c>
      <c r="N24" s="214">
        <f t="shared" si="5"/>
        <v>0</v>
      </c>
      <c r="O24" s="214">
        <f t="shared" si="5"/>
        <v>0</v>
      </c>
      <c r="P24" s="215">
        <f t="shared" si="5"/>
        <v>0</v>
      </c>
      <c r="Q24" s="13"/>
    </row>
    <row r="25" spans="1:17" outlineLevel="2" x14ac:dyDescent="0.2">
      <c r="A25" s="211">
        <f t="shared" si="4"/>
        <v>11</v>
      </c>
      <c r="B25" s="37" t="s">
        <v>954</v>
      </c>
      <c r="C25" s="222" t="str">
        <f>VLOOKUP($B25,ЗАТРАТЫ,COLUMN(Справочники!D:D)-1,FALSE)</f>
        <v>ГСМ для легкового транспорта</v>
      </c>
      <c r="D25" s="700">
        <f t="shared" si="2"/>
        <v>0</v>
      </c>
      <c r="E25" s="190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20"/>
      <c r="Q25" s="13"/>
    </row>
    <row r="26" spans="1:17" outlineLevel="2" x14ac:dyDescent="0.2">
      <c r="A26" s="211">
        <f t="shared" si="4"/>
        <v>12</v>
      </c>
      <c r="B26" s="37" t="s">
        <v>957</v>
      </c>
      <c r="C26" s="222" t="str">
        <f>VLOOKUP($B26,ЗАТРАТЫ,COLUMN(Справочники!D:D)-1,FALSE)</f>
        <v>ГСМ для грузового транспорта</v>
      </c>
      <c r="D26" s="700">
        <f t="shared" si="2"/>
        <v>0</v>
      </c>
      <c r="E26" s="190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20"/>
      <c r="Q26" s="13"/>
    </row>
    <row r="27" spans="1:17" s="2" customFormat="1" outlineLevel="1" x14ac:dyDescent="0.2">
      <c r="A27" s="211">
        <f t="shared" si="4"/>
        <v>13</v>
      </c>
      <c r="B27" s="37" t="s">
        <v>444</v>
      </c>
      <c r="C27" s="79" t="str">
        <f>VLOOKUP($B27,ЗАТРАТЫ,COLUMN(Справочники!D:D)-1,FALSE)</f>
        <v>Расходные материалы для компьютерной и офисной техники</v>
      </c>
      <c r="D27" s="699">
        <f t="shared" si="2"/>
        <v>0</v>
      </c>
      <c r="E27" s="190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20"/>
      <c r="Q27" s="126"/>
    </row>
    <row r="28" spans="1:17" outlineLevel="1" x14ac:dyDescent="0.2">
      <c r="A28" s="211">
        <f t="shared" si="4"/>
        <v>14</v>
      </c>
      <c r="B28" s="37" t="s">
        <v>445</v>
      </c>
      <c r="C28" s="79" t="str">
        <f>VLOOKUP($B28,ЗАТРАТЫ,COLUMN(Справочники!D:D)-1,FALSE)</f>
        <v>Запасные части для компьютерной и офисной техники</v>
      </c>
      <c r="D28" s="699">
        <f t="shared" si="2"/>
        <v>0</v>
      </c>
      <c r="E28" s="190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20"/>
      <c r="Q28" s="13"/>
    </row>
    <row r="29" spans="1:17" outlineLevel="1" x14ac:dyDescent="0.2">
      <c r="A29" s="211">
        <f t="shared" si="4"/>
        <v>15</v>
      </c>
      <c r="B29" s="37" t="s">
        <v>446</v>
      </c>
      <c r="C29" s="79" t="str">
        <f>VLOOKUP($B29,ЗАТРАТЫ,COLUMN(Справочники!D:D)-1,FALSE)</f>
        <v>Хозяйственный инвентарь</v>
      </c>
      <c r="D29" s="699">
        <f t="shared" si="2"/>
        <v>0</v>
      </c>
      <c r="E29" s="190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20"/>
      <c r="Q29" s="13"/>
    </row>
    <row r="30" spans="1:17" outlineLevel="1" x14ac:dyDescent="0.2">
      <c r="A30" s="211">
        <f t="shared" si="4"/>
        <v>16</v>
      </c>
      <c r="B30" s="37" t="s">
        <v>932</v>
      </c>
      <c r="C30" s="79" t="str">
        <f>VLOOKUP($B30,ЗАТРАТЫ,COLUMN(Справочники!D:D)-1,FALSE)</f>
        <v>Канцелярские товары, бланки</v>
      </c>
      <c r="D30" s="699">
        <f t="shared" si="2"/>
        <v>0</v>
      </c>
      <c r="E30" s="190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20"/>
      <c r="Q30" s="13"/>
    </row>
    <row r="31" spans="1:17" outlineLevel="1" x14ac:dyDescent="0.2">
      <c r="A31" s="211">
        <f t="shared" si="4"/>
        <v>17</v>
      </c>
      <c r="B31" s="37" t="s">
        <v>447</v>
      </c>
      <c r="C31" s="79" t="str">
        <f>VLOOKUP($B31,ЗАТРАТЫ,COLUMN(Справочники!D:D)-1,FALSE)</f>
        <v>Продукты питания</v>
      </c>
      <c r="D31" s="699">
        <f t="shared" si="2"/>
        <v>0</v>
      </c>
      <c r="E31" s="190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20"/>
      <c r="Q31" s="13"/>
    </row>
    <row r="32" spans="1:17" outlineLevel="1" x14ac:dyDescent="0.2">
      <c r="A32" s="211">
        <f t="shared" si="4"/>
        <v>18</v>
      </c>
      <c r="B32" s="37" t="s">
        <v>933</v>
      </c>
      <c r="C32" s="79" t="str">
        <f>VLOOKUP($B32,ЗАТРАТЫ,COLUMN(Справочники!D:D)-1,FALSE)</f>
        <v>Материалы для службы безопасности</v>
      </c>
      <c r="D32" s="699">
        <f t="shared" si="2"/>
        <v>0</v>
      </c>
      <c r="E32" s="190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20"/>
      <c r="Q32" s="13"/>
    </row>
    <row r="33" spans="1:17" outlineLevel="1" x14ac:dyDescent="0.2">
      <c r="A33" s="211">
        <f t="shared" si="4"/>
        <v>19</v>
      </c>
      <c r="B33" s="37" t="s">
        <v>31</v>
      </c>
      <c r="C33" s="79" t="str">
        <f>VLOOKUP($B33,ЗАТРАТЫ,COLUMN(Справочники!D:D)-1,FALSE)</f>
        <v>Прочие материалы</v>
      </c>
      <c r="D33" s="699">
        <f t="shared" si="2"/>
        <v>0</v>
      </c>
      <c r="E33" s="190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20"/>
      <c r="Q33" s="13"/>
    </row>
    <row r="34" spans="1:17" x14ac:dyDescent="0.2">
      <c r="A34" s="211"/>
      <c r="B34" s="37"/>
      <c r="C34" s="774" t="s">
        <v>1064</v>
      </c>
      <c r="D34" s="776">
        <f t="shared" si="2"/>
        <v>0</v>
      </c>
      <c r="E34" s="190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20"/>
      <c r="Q34" s="13"/>
    </row>
    <row r="35" spans="1:17" x14ac:dyDescent="0.2">
      <c r="A35" s="211">
        <f>A33+1</f>
        <v>20</v>
      </c>
      <c r="B35" s="37" t="s">
        <v>449</v>
      </c>
      <c r="C35" s="223" t="str">
        <f>VLOOKUP($B35,ЗАТРАТЫ,COLUMN(Справочники!D:D)-1,FALSE)</f>
        <v>Энергоресурсы</v>
      </c>
      <c r="D35" s="701">
        <f t="shared" si="2"/>
        <v>0</v>
      </c>
      <c r="E35" s="166">
        <f t="shared" ref="E35:P35" si="6">SUM(E36)</f>
        <v>0</v>
      </c>
      <c r="F35" s="212">
        <f t="shared" si="6"/>
        <v>0</v>
      </c>
      <c r="G35" s="212">
        <f t="shared" si="6"/>
        <v>0</v>
      </c>
      <c r="H35" s="212">
        <f t="shared" si="6"/>
        <v>0</v>
      </c>
      <c r="I35" s="212">
        <f t="shared" si="6"/>
        <v>0</v>
      </c>
      <c r="J35" s="212">
        <f t="shared" si="6"/>
        <v>0</v>
      </c>
      <c r="K35" s="212">
        <f t="shared" si="6"/>
        <v>0</v>
      </c>
      <c r="L35" s="212">
        <f t="shared" si="6"/>
        <v>0</v>
      </c>
      <c r="M35" s="212">
        <f t="shared" si="6"/>
        <v>0</v>
      </c>
      <c r="N35" s="212">
        <f t="shared" si="6"/>
        <v>0</v>
      </c>
      <c r="O35" s="212">
        <f t="shared" si="6"/>
        <v>0</v>
      </c>
      <c r="P35" s="218">
        <f t="shared" si="6"/>
        <v>0</v>
      </c>
      <c r="Q35" s="13"/>
    </row>
    <row r="36" spans="1:17" outlineLevel="1" x14ac:dyDescent="0.2">
      <c r="A36" s="211">
        <f t="shared" si="4"/>
        <v>21</v>
      </c>
      <c r="B36" s="37" t="s">
        <v>450</v>
      </c>
      <c r="C36" s="79" t="str">
        <f>VLOOKUP($B36,ЗАТРАТЫ,COLUMN(Справочники!D:D)-1,FALSE)</f>
        <v>Электроэнергия</v>
      </c>
      <c r="D36" s="699">
        <f t="shared" si="2"/>
        <v>0</v>
      </c>
      <c r="E36" s="190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20"/>
      <c r="Q36" s="13"/>
    </row>
    <row r="37" spans="1:17" x14ac:dyDescent="0.2">
      <c r="A37" s="211">
        <f t="shared" si="4"/>
        <v>22</v>
      </c>
      <c r="B37" s="37" t="s">
        <v>453</v>
      </c>
      <c r="C37" s="223" t="str">
        <f>VLOOKUP($B37,ЗАТРАТЫ,COLUMN(Справочники!D:D)-1,FALSE)</f>
        <v>Оплата труда</v>
      </c>
      <c r="D37" s="701">
        <f t="shared" si="2"/>
        <v>0</v>
      </c>
      <c r="E37" s="166">
        <f>SUM(E38:E41)</f>
        <v>0</v>
      </c>
      <c r="F37" s="212">
        <f>SUM(F38:F41)</f>
        <v>0</v>
      </c>
      <c r="G37" s="212">
        <f t="shared" ref="G37:P37" si="7">SUM(G38:G41)</f>
        <v>0</v>
      </c>
      <c r="H37" s="212">
        <f t="shared" si="7"/>
        <v>0</v>
      </c>
      <c r="I37" s="212">
        <f t="shared" si="7"/>
        <v>0</v>
      </c>
      <c r="J37" s="212">
        <f t="shared" si="7"/>
        <v>0</v>
      </c>
      <c r="K37" s="212">
        <f>SUM(K38:K41)</f>
        <v>0</v>
      </c>
      <c r="L37" s="212">
        <f t="shared" si="7"/>
        <v>0</v>
      </c>
      <c r="M37" s="212">
        <f t="shared" si="7"/>
        <v>0</v>
      </c>
      <c r="N37" s="212">
        <f t="shared" si="7"/>
        <v>0</v>
      </c>
      <c r="O37" s="212">
        <f t="shared" si="7"/>
        <v>0</v>
      </c>
      <c r="P37" s="218">
        <f t="shared" si="7"/>
        <v>0</v>
      </c>
      <c r="Q37" s="13"/>
    </row>
    <row r="38" spans="1:17" outlineLevel="1" x14ac:dyDescent="0.2">
      <c r="A38" s="211">
        <f t="shared" si="4"/>
        <v>23</v>
      </c>
      <c r="B38" s="37" t="s">
        <v>454</v>
      </c>
      <c r="C38" s="79" t="str">
        <f>VLOOKUP($B38,ЗАТРАТЫ,COLUMN(Справочники!D:D)-1,FALSE)</f>
        <v>Повременная оплата труда и оклады</v>
      </c>
      <c r="D38" s="699">
        <f t="shared" si="2"/>
        <v>0</v>
      </c>
      <c r="E38" s="190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20"/>
      <c r="Q38" s="13"/>
    </row>
    <row r="39" spans="1:17" outlineLevel="1" x14ac:dyDescent="0.2">
      <c r="A39" s="211">
        <f t="shared" si="4"/>
        <v>24</v>
      </c>
      <c r="B39" s="37" t="s">
        <v>455</v>
      </c>
      <c r="C39" s="79" t="str">
        <f>VLOOKUP($B39,ЗАТРАТЫ,COLUMN(Справочники!D:D)-1,FALSE)</f>
        <v>Сдельная оплата труда</v>
      </c>
      <c r="D39" s="699">
        <f t="shared" si="2"/>
        <v>0</v>
      </c>
      <c r="E39" s="190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20"/>
      <c r="Q39" s="13"/>
    </row>
    <row r="40" spans="1:17" outlineLevel="1" x14ac:dyDescent="0.2">
      <c r="A40" s="211">
        <f t="shared" si="4"/>
        <v>25</v>
      </c>
      <c r="B40" s="37" t="s">
        <v>456</v>
      </c>
      <c r="C40" s="79" t="str">
        <f>VLOOKUP($B40,ЗАТРАТЫ,COLUMN(Справочники!D:D)-1,FALSE)</f>
        <v>Премиальная часть</v>
      </c>
      <c r="D40" s="699">
        <f t="shared" si="2"/>
        <v>0</v>
      </c>
      <c r="E40" s="190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20"/>
      <c r="Q40" s="13"/>
    </row>
    <row r="41" spans="1:17" outlineLevel="1" x14ac:dyDescent="0.2">
      <c r="A41" s="211">
        <f t="shared" si="4"/>
        <v>26</v>
      </c>
      <c r="B41" s="37" t="s">
        <v>457</v>
      </c>
      <c r="C41" s="79" t="str">
        <f>VLOOKUP($B41,ЗАТРАТЫ,COLUMN(Справочники!D:D)-1,FALSE)</f>
        <v>Прочие выплаты персоналу</v>
      </c>
      <c r="D41" s="699">
        <f t="shared" si="2"/>
        <v>0</v>
      </c>
      <c r="E41" s="190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20"/>
      <c r="Q41" s="13"/>
    </row>
    <row r="42" spans="1:17" x14ac:dyDescent="0.2">
      <c r="A42" s="211">
        <f t="shared" si="4"/>
        <v>27</v>
      </c>
      <c r="B42" s="37" t="s">
        <v>458</v>
      </c>
      <c r="C42" s="223" t="str">
        <f>VLOOKUP($B42,ЗАТРАТЫ,COLUMN(Справочники!D:D)-1,FALSE)</f>
        <v>Социальные налоги</v>
      </c>
      <c r="D42" s="701">
        <f t="shared" si="2"/>
        <v>0</v>
      </c>
      <c r="E42" s="166">
        <f>SUM(E43:E46)</f>
        <v>0</v>
      </c>
      <c r="F42" s="212">
        <f>SUM(F43:F46)</f>
        <v>0</v>
      </c>
      <c r="G42" s="212">
        <f t="shared" ref="G42:P42" si="8">SUM(G43:G46)</f>
        <v>0</v>
      </c>
      <c r="H42" s="212">
        <f t="shared" si="8"/>
        <v>0</v>
      </c>
      <c r="I42" s="212">
        <f t="shared" si="8"/>
        <v>0</v>
      </c>
      <c r="J42" s="212">
        <f t="shared" si="8"/>
        <v>0</v>
      </c>
      <c r="K42" s="212">
        <f>SUM(K43:K46)</f>
        <v>0</v>
      </c>
      <c r="L42" s="212">
        <f t="shared" si="8"/>
        <v>0</v>
      </c>
      <c r="M42" s="212">
        <f t="shared" si="8"/>
        <v>0</v>
      </c>
      <c r="N42" s="212">
        <f t="shared" si="8"/>
        <v>0</v>
      </c>
      <c r="O42" s="212">
        <f t="shared" si="8"/>
        <v>0</v>
      </c>
      <c r="P42" s="218">
        <f t="shared" si="8"/>
        <v>0</v>
      </c>
      <c r="Q42" s="13"/>
    </row>
    <row r="43" spans="1:17" outlineLevel="1" x14ac:dyDescent="0.2">
      <c r="A43" s="211">
        <f t="shared" si="4"/>
        <v>28</v>
      </c>
      <c r="B43" s="37" t="s">
        <v>459</v>
      </c>
      <c r="C43" s="79" t="str">
        <f>VLOOKUP($B43,ЗАТРАТЫ,COLUMN(Справочники!D:D)-1,FALSE)</f>
        <v>Отчисления в пенсионный фонд</v>
      </c>
      <c r="D43" s="699">
        <f t="shared" si="2"/>
        <v>0</v>
      </c>
      <c r="E43" s="190">
        <v>0</v>
      </c>
      <c r="F43" s="213">
        <v>0</v>
      </c>
      <c r="G43" s="213">
        <v>0</v>
      </c>
      <c r="H43" s="213">
        <v>0</v>
      </c>
      <c r="I43" s="213">
        <v>0</v>
      </c>
      <c r="J43" s="213">
        <v>0</v>
      </c>
      <c r="K43" s="213">
        <v>0</v>
      </c>
      <c r="L43" s="213">
        <v>0</v>
      </c>
      <c r="M43" s="213">
        <v>0</v>
      </c>
      <c r="N43" s="213">
        <v>0</v>
      </c>
      <c r="O43" s="213">
        <v>0</v>
      </c>
      <c r="P43" s="220">
        <v>0</v>
      </c>
      <c r="Q43" s="13"/>
    </row>
    <row r="44" spans="1:17" outlineLevel="1" x14ac:dyDescent="0.2">
      <c r="A44" s="211">
        <f t="shared" si="4"/>
        <v>29</v>
      </c>
      <c r="B44" s="37" t="s">
        <v>460</v>
      </c>
      <c r="C44" s="79" t="str">
        <f>VLOOKUP($B44,ЗАТРАТЫ,COLUMN(Справочники!D:D)-1,FALSE)</f>
        <v>Отчисления в фонд социального страхования</v>
      </c>
      <c r="D44" s="699">
        <f t="shared" si="2"/>
        <v>0</v>
      </c>
      <c r="E44" s="190">
        <v>0</v>
      </c>
      <c r="F44" s="213">
        <v>0</v>
      </c>
      <c r="G44" s="213">
        <v>0</v>
      </c>
      <c r="H44" s="213">
        <v>0</v>
      </c>
      <c r="I44" s="213">
        <v>0</v>
      </c>
      <c r="J44" s="213">
        <v>0</v>
      </c>
      <c r="K44" s="213">
        <v>0</v>
      </c>
      <c r="L44" s="213">
        <v>0</v>
      </c>
      <c r="M44" s="213">
        <v>0</v>
      </c>
      <c r="N44" s="213">
        <v>0</v>
      </c>
      <c r="O44" s="213">
        <v>0</v>
      </c>
      <c r="P44" s="220">
        <v>0</v>
      </c>
      <c r="Q44" s="13"/>
    </row>
    <row r="45" spans="1:17" outlineLevel="1" x14ac:dyDescent="0.2">
      <c r="A45" s="211">
        <f t="shared" si="4"/>
        <v>30</v>
      </c>
      <c r="B45" s="37" t="s">
        <v>461</v>
      </c>
      <c r="C45" s="79" t="str">
        <f>VLOOKUP($B45,ЗАТРАТЫ,COLUMN(Справочники!D:D)-1,FALSE)</f>
        <v>Отчисления в Фед. фонд обязат. мед. страхования</v>
      </c>
      <c r="D45" s="699">
        <f t="shared" si="2"/>
        <v>0</v>
      </c>
      <c r="E45" s="190">
        <v>0</v>
      </c>
      <c r="F45" s="213">
        <v>0</v>
      </c>
      <c r="G45" s="213">
        <v>0</v>
      </c>
      <c r="H45" s="213">
        <v>0</v>
      </c>
      <c r="I45" s="213">
        <v>0</v>
      </c>
      <c r="J45" s="213">
        <v>0</v>
      </c>
      <c r="K45" s="213">
        <v>0</v>
      </c>
      <c r="L45" s="213">
        <v>0</v>
      </c>
      <c r="M45" s="213">
        <v>0</v>
      </c>
      <c r="N45" s="213">
        <v>0</v>
      </c>
      <c r="O45" s="213">
        <v>0</v>
      </c>
      <c r="P45" s="220">
        <v>0</v>
      </c>
      <c r="Q45" s="13"/>
    </row>
    <row r="46" spans="1:17" outlineLevel="1" x14ac:dyDescent="0.2">
      <c r="A46" s="211">
        <f t="shared" si="4"/>
        <v>31</v>
      </c>
      <c r="B46" s="37" t="s">
        <v>975</v>
      </c>
      <c r="C46" s="79" t="str">
        <f>VLOOKUP($B46,ЗАТРАТЫ,COLUMN(Справочники!D:D)-1,FALSE)</f>
        <v>Отчисления в Терр. фонд обязат. мед. страхования</v>
      </c>
      <c r="D46" s="699">
        <f t="shared" si="2"/>
        <v>0</v>
      </c>
      <c r="E46" s="190">
        <v>0</v>
      </c>
      <c r="F46" s="213">
        <v>0</v>
      </c>
      <c r="G46" s="213">
        <v>0</v>
      </c>
      <c r="H46" s="213">
        <v>0</v>
      </c>
      <c r="I46" s="213">
        <v>0</v>
      </c>
      <c r="J46" s="213">
        <v>0</v>
      </c>
      <c r="K46" s="213">
        <v>0</v>
      </c>
      <c r="L46" s="213">
        <v>0</v>
      </c>
      <c r="M46" s="213">
        <v>0</v>
      </c>
      <c r="N46" s="213">
        <v>0</v>
      </c>
      <c r="O46" s="213">
        <v>0</v>
      </c>
      <c r="P46" s="220">
        <v>0</v>
      </c>
      <c r="Q46" s="13"/>
    </row>
    <row r="47" spans="1:17" x14ac:dyDescent="0.2">
      <c r="A47" s="211">
        <f t="shared" si="4"/>
        <v>32</v>
      </c>
      <c r="B47" s="37" t="s">
        <v>462</v>
      </c>
      <c r="C47" s="223" t="str">
        <f>VLOOKUP($B47,ЗАТРАТЫ,COLUMN(Справочники!D:D)-1,FALSE)</f>
        <v>Услуги сторонних организаций</v>
      </c>
      <c r="D47" s="701">
        <f t="shared" si="2"/>
        <v>0</v>
      </c>
      <c r="E47" s="166">
        <f>SUM(E48,E53,E54,E55,E56,E57,E58,E62,E63,E67,E70:E78)</f>
        <v>0</v>
      </c>
      <c r="F47" s="212">
        <f>SUM(F48,F53,F54,F55,F56,F57,F58,F62,F63,F67,F70:F78)</f>
        <v>0</v>
      </c>
      <c r="G47" s="212">
        <f t="shared" ref="G47:P47" si="9">SUM(G48,G53,G54,G55,G56,G57,G58,G62,G63,G67,G70:G78)</f>
        <v>0</v>
      </c>
      <c r="H47" s="212">
        <f t="shared" si="9"/>
        <v>0</v>
      </c>
      <c r="I47" s="212">
        <f t="shared" si="9"/>
        <v>0</v>
      </c>
      <c r="J47" s="212">
        <f t="shared" si="9"/>
        <v>0</v>
      </c>
      <c r="K47" s="212">
        <f>SUM(K48,K53,K54,K55,K56,K57,K58,K62,K63,K67,K70:K78)</f>
        <v>0</v>
      </c>
      <c r="L47" s="212">
        <f t="shared" si="9"/>
        <v>0</v>
      </c>
      <c r="M47" s="212">
        <f t="shared" si="9"/>
        <v>0</v>
      </c>
      <c r="N47" s="212">
        <f t="shared" si="9"/>
        <v>0</v>
      </c>
      <c r="O47" s="212">
        <f t="shared" si="9"/>
        <v>0</v>
      </c>
      <c r="P47" s="218">
        <f t="shared" si="9"/>
        <v>0</v>
      </c>
      <c r="Q47" s="13"/>
    </row>
    <row r="48" spans="1:17" outlineLevel="1" x14ac:dyDescent="0.2">
      <c r="A48" s="211">
        <f t="shared" si="4"/>
        <v>33</v>
      </c>
      <c r="B48" s="37" t="s">
        <v>464</v>
      </c>
      <c r="C48" s="224" t="str">
        <f>VLOOKUP($B48,ЗАТРАТЫ,COLUMN(Справочники!D:D)-1,FALSE)</f>
        <v xml:space="preserve">Аренда </v>
      </c>
      <c r="D48" s="702">
        <f t="shared" si="2"/>
        <v>0</v>
      </c>
      <c r="E48" s="163">
        <f>SUM(E49:E52)</f>
        <v>0</v>
      </c>
      <c r="F48" s="214">
        <f>SUM(F49:F52)</f>
        <v>0</v>
      </c>
      <c r="G48" s="214">
        <f t="shared" ref="G48:P48" si="10">SUM(G49:G52)</f>
        <v>0</v>
      </c>
      <c r="H48" s="214">
        <f t="shared" si="10"/>
        <v>0</v>
      </c>
      <c r="I48" s="214">
        <f t="shared" si="10"/>
        <v>0</v>
      </c>
      <c r="J48" s="214">
        <f t="shared" si="10"/>
        <v>0</v>
      </c>
      <c r="K48" s="214">
        <f>SUM(K49:K52)</f>
        <v>0</v>
      </c>
      <c r="L48" s="214">
        <f t="shared" si="10"/>
        <v>0</v>
      </c>
      <c r="M48" s="214">
        <f t="shared" si="10"/>
        <v>0</v>
      </c>
      <c r="N48" s="214">
        <f t="shared" si="10"/>
        <v>0</v>
      </c>
      <c r="O48" s="214">
        <f t="shared" si="10"/>
        <v>0</v>
      </c>
      <c r="P48" s="215">
        <f t="shared" si="10"/>
        <v>0</v>
      </c>
      <c r="Q48" s="13"/>
    </row>
    <row r="49" spans="1:17" outlineLevel="2" x14ac:dyDescent="0.2">
      <c r="A49" s="211">
        <f t="shared" si="4"/>
        <v>34</v>
      </c>
      <c r="B49" s="37" t="s">
        <v>277</v>
      </c>
      <c r="C49" s="222" t="str">
        <f>VLOOKUP($B49,ЗАТРАТЫ,COLUMN(Справочники!D:D)-1,FALSE)</f>
        <v>аренда земли</v>
      </c>
      <c r="D49" s="700">
        <f t="shared" si="2"/>
        <v>0</v>
      </c>
      <c r="E49" s="190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20"/>
      <c r="Q49" s="13"/>
    </row>
    <row r="50" spans="1:17" outlineLevel="2" x14ac:dyDescent="0.2">
      <c r="A50" s="211">
        <f t="shared" si="4"/>
        <v>35</v>
      </c>
      <c r="B50" s="37" t="s">
        <v>278</v>
      </c>
      <c r="C50" s="222" t="str">
        <f>VLOOKUP($B50,ЗАТРАТЫ,COLUMN(Справочники!D:D)-1,FALSE)</f>
        <v>аренда зданий и сооружений</v>
      </c>
      <c r="D50" s="700">
        <f t="shared" si="2"/>
        <v>0</v>
      </c>
      <c r="E50" s="190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20"/>
      <c r="Q50" s="13"/>
    </row>
    <row r="51" spans="1:17" outlineLevel="2" x14ac:dyDescent="0.2">
      <c r="A51" s="211">
        <f t="shared" si="4"/>
        <v>36</v>
      </c>
      <c r="B51" s="37" t="s">
        <v>279</v>
      </c>
      <c r="C51" s="222" t="str">
        <f>VLOOKUP($B51,ЗАТРАТЫ,COLUMN(Справочники!D:D)-1,FALSE)</f>
        <v>аренда транспорта</v>
      </c>
      <c r="D51" s="700">
        <f t="shared" si="2"/>
        <v>0</v>
      </c>
      <c r="E51" s="190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20"/>
      <c r="Q51" s="13"/>
    </row>
    <row r="52" spans="1:17" outlineLevel="2" x14ac:dyDescent="0.2">
      <c r="A52" s="211">
        <f t="shared" si="4"/>
        <v>37</v>
      </c>
      <c r="B52" s="37" t="s">
        <v>280</v>
      </c>
      <c r="C52" s="222" t="str">
        <f>VLOOKUP($B52,ЗАТРАТЫ,COLUMN(Справочники!D:D)-1,FALSE)</f>
        <v>прочая аренда</v>
      </c>
      <c r="D52" s="700">
        <f t="shared" si="2"/>
        <v>0</v>
      </c>
      <c r="E52" s="190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20"/>
      <c r="Q52" s="13"/>
    </row>
    <row r="53" spans="1:17" outlineLevel="1" x14ac:dyDescent="0.2">
      <c r="A53" s="211">
        <f t="shared" si="4"/>
        <v>38</v>
      </c>
      <c r="B53" s="37" t="s">
        <v>465</v>
      </c>
      <c r="C53" s="79" t="str">
        <f>VLOOKUP($B53,ЗАТРАТЫ,COLUMN(Справочники!D:D)-1,FALSE)</f>
        <v>Услуги по ремонту зданий и сооружений</v>
      </c>
      <c r="D53" s="699">
        <f t="shared" si="2"/>
        <v>0</v>
      </c>
      <c r="E53" s="190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20"/>
      <c r="Q53" s="13"/>
    </row>
    <row r="54" spans="1:17" outlineLevel="1" x14ac:dyDescent="0.2">
      <c r="A54" s="211">
        <f t="shared" si="4"/>
        <v>39</v>
      </c>
      <c r="B54" s="37" t="s">
        <v>466</v>
      </c>
      <c r="C54" s="79" t="str">
        <f>VLOOKUP($B54,ЗАТРАТЫ,COLUMN(Справочники!D:D)-1,FALSE)</f>
        <v>Услуги по ремонту и обслуживанию производственного оборудования</v>
      </c>
      <c r="D54" s="699">
        <f t="shared" si="2"/>
        <v>0</v>
      </c>
      <c r="E54" s="190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20"/>
      <c r="Q54" s="13"/>
    </row>
    <row r="55" spans="1:17" outlineLevel="1" x14ac:dyDescent="0.2">
      <c r="A55" s="211">
        <f t="shared" si="4"/>
        <v>40</v>
      </c>
      <c r="B55" s="37" t="s">
        <v>467</v>
      </c>
      <c r="C55" s="79" t="str">
        <f>VLOOKUP($B55,ЗАТРАТЫ,COLUMN(Справочники!D:D)-1,FALSE)</f>
        <v>Услуги по ремонту транспортных средств</v>
      </c>
      <c r="D55" s="699">
        <f t="shared" si="2"/>
        <v>0</v>
      </c>
      <c r="E55" s="190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20"/>
      <c r="Q55" s="13"/>
    </row>
    <row r="56" spans="1:17" outlineLevel="1" x14ac:dyDescent="0.2">
      <c r="A56" s="211">
        <f t="shared" si="4"/>
        <v>41</v>
      </c>
      <c r="B56" s="37" t="s">
        <v>469</v>
      </c>
      <c r="C56" s="79" t="str">
        <f>VLOOKUP($B56,ЗАТРАТЫ,COLUMN(Справочники!D:D)-1,FALSE)</f>
        <v>Услуги по ремонту и обслуживанию компьютерной и офисной техники</v>
      </c>
      <c r="D56" s="699">
        <f t="shared" si="2"/>
        <v>0</v>
      </c>
      <c r="E56" s="190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20"/>
      <c r="Q56" s="13"/>
    </row>
    <row r="57" spans="1:17" outlineLevel="1" x14ac:dyDescent="0.2">
      <c r="A57" s="211">
        <f t="shared" si="4"/>
        <v>42</v>
      </c>
      <c r="B57" s="37" t="s">
        <v>281</v>
      </c>
      <c r="C57" s="79" t="str">
        <f>VLOOKUP($B57,ЗАТРАТЫ,COLUMN(Справочники!D:D)-1,FALSE)</f>
        <v xml:space="preserve">Услуги по охране  </v>
      </c>
      <c r="D57" s="699">
        <f t="shared" si="2"/>
        <v>0</v>
      </c>
      <c r="E57" s="190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20"/>
      <c r="Q57" s="13"/>
    </row>
    <row r="58" spans="1:17" outlineLevel="1" x14ac:dyDescent="0.2">
      <c r="A58" s="211">
        <f t="shared" si="4"/>
        <v>43</v>
      </c>
      <c r="B58" s="37" t="s">
        <v>282</v>
      </c>
      <c r="C58" s="79" t="str">
        <f>VLOOKUP($B58,ЗАТРАТЫ,COLUMN(Справочники!D:D)-1,FALSE)</f>
        <v>Услуги связи</v>
      </c>
      <c r="D58" s="699">
        <f t="shared" si="2"/>
        <v>0</v>
      </c>
      <c r="E58" s="163">
        <f>SUM(E59:E61)</f>
        <v>0</v>
      </c>
      <c r="F58" s="214">
        <f>SUM(F59:F61)</f>
        <v>0</v>
      </c>
      <c r="G58" s="214">
        <f t="shared" ref="G58:P58" si="11">SUM(G59:G61)</f>
        <v>0</v>
      </c>
      <c r="H58" s="214">
        <f t="shared" si="11"/>
        <v>0</v>
      </c>
      <c r="I58" s="214">
        <f t="shared" si="11"/>
        <v>0</v>
      </c>
      <c r="J58" s="214">
        <f t="shared" si="11"/>
        <v>0</v>
      </c>
      <c r="K58" s="214">
        <f>SUM(K59:K61)</f>
        <v>0</v>
      </c>
      <c r="L58" s="214">
        <f t="shared" si="11"/>
        <v>0</v>
      </c>
      <c r="M58" s="214">
        <f t="shared" si="11"/>
        <v>0</v>
      </c>
      <c r="N58" s="214">
        <f t="shared" si="11"/>
        <v>0</v>
      </c>
      <c r="O58" s="214">
        <f t="shared" si="11"/>
        <v>0</v>
      </c>
      <c r="P58" s="215">
        <f t="shared" si="11"/>
        <v>0</v>
      </c>
      <c r="Q58" s="13"/>
    </row>
    <row r="59" spans="1:17" outlineLevel="2" x14ac:dyDescent="0.2">
      <c r="A59" s="211">
        <f t="shared" si="4"/>
        <v>44</v>
      </c>
      <c r="B59" s="37" t="s">
        <v>283</v>
      </c>
      <c r="C59" s="222" t="str">
        <f>VLOOKUP($B59,ЗАТРАТЫ,COLUMN(Справочники!D:D)-1,FALSE)</f>
        <v>связь мобильная</v>
      </c>
      <c r="D59" s="700">
        <f t="shared" si="2"/>
        <v>0</v>
      </c>
      <c r="E59" s="190"/>
      <c r="F59" s="213"/>
      <c r="G59" s="213"/>
      <c r="H59" s="213"/>
      <c r="I59" s="213"/>
      <c r="J59" s="213"/>
      <c r="K59" s="213"/>
      <c r="L59" s="213"/>
      <c r="M59" s="213"/>
      <c r="N59" s="213"/>
      <c r="O59" s="213"/>
      <c r="P59" s="220"/>
      <c r="Q59" s="13"/>
    </row>
    <row r="60" spans="1:17" outlineLevel="2" x14ac:dyDescent="0.2">
      <c r="A60" s="211">
        <f t="shared" si="4"/>
        <v>45</v>
      </c>
      <c r="B60" s="37" t="s">
        <v>284</v>
      </c>
      <c r="C60" s="222" t="str">
        <f>VLOOKUP($B60,ЗАТРАТЫ,COLUMN(Справочники!D:D)-1,FALSE)</f>
        <v>связь стационарная</v>
      </c>
      <c r="D60" s="700">
        <f t="shared" si="2"/>
        <v>0</v>
      </c>
      <c r="E60" s="190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20"/>
      <c r="Q60" s="13"/>
    </row>
    <row r="61" spans="1:17" outlineLevel="2" x14ac:dyDescent="0.2">
      <c r="A61" s="211">
        <f t="shared" si="4"/>
        <v>46</v>
      </c>
      <c r="B61" s="37" t="s">
        <v>285</v>
      </c>
      <c r="C61" s="222" t="str">
        <f>VLOOKUP($B61,ЗАТРАТЫ,COLUMN(Справочники!D:D)-1,FALSE)</f>
        <v>интернет</v>
      </c>
      <c r="D61" s="700">
        <f t="shared" si="2"/>
        <v>0</v>
      </c>
      <c r="E61" s="190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20"/>
      <c r="Q61" s="13"/>
    </row>
    <row r="62" spans="1:17" outlineLevel="1" x14ac:dyDescent="0.2">
      <c r="A62" s="211">
        <f t="shared" si="4"/>
        <v>47</v>
      </c>
      <c r="B62" s="37" t="s">
        <v>286</v>
      </c>
      <c r="C62" s="224" t="str">
        <f>VLOOKUP($B62,ЗАТРАТЫ,COLUMN(Справочники!D:D)-1,FALSE)</f>
        <v>Коммунальные услуги</v>
      </c>
      <c r="D62" s="702">
        <f t="shared" si="2"/>
        <v>0</v>
      </c>
      <c r="E62" s="190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20"/>
      <c r="Q62" s="13"/>
    </row>
    <row r="63" spans="1:17" outlineLevel="1" x14ac:dyDescent="0.2">
      <c r="A63" s="211">
        <f t="shared" si="4"/>
        <v>48</v>
      </c>
      <c r="B63" s="37" t="s">
        <v>287</v>
      </c>
      <c r="C63" s="224" t="str">
        <f>VLOOKUP($B63,ЗАТРАТЫ,COLUMN(Справочники!D:D)-1,FALSE)</f>
        <v>Транспортные услуги</v>
      </c>
      <c r="D63" s="702">
        <f t="shared" si="2"/>
        <v>0</v>
      </c>
      <c r="E63" s="163">
        <f>SUM(E64:E66)</f>
        <v>0</v>
      </c>
      <c r="F63" s="214">
        <f>SUM(F64:F66)</f>
        <v>0</v>
      </c>
      <c r="G63" s="214">
        <f t="shared" ref="G63:P63" si="12">SUM(G64:G66)</f>
        <v>0</v>
      </c>
      <c r="H63" s="214">
        <f t="shared" si="12"/>
        <v>0</v>
      </c>
      <c r="I63" s="214">
        <f t="shared" si="12"/>
        <v>0</v>
      </c>
      <c r="J63" s="214">
        <f t="shared" si="12"/>
        <v>0</v>
      </c>
      <c r="K63" s="214">
        <f>SUM(K64:K66)</f>
        <v>0</v>
      </c>
      <c r="L63" s="214">
        <f t="shared" si="12"/>
        <v>0</v>
      </c>
      <c r="M63" s="214">
        <f t="shared" si="12"/>
        <v>0</v>
      </c>
      <c r="N63" s="214">
        <f t="shared" si="12"/>
        <v>0</v>
      </c>
      <c r="O63" s="214">
        <f t="shared" si="12"/>
        <v>0</v>
      </c>
      <c r="P63" s="215">
        <f t="shared" si="12"/>
        <v>0</v>
      </c>
      <c r="Q63" s="13"/>
    </row>
    <row r="64" spans="1:17" outlineLevel="2" x14ac:dyDescent="0.2">
      <c r="A64" s="211">
        <f t="shared" si="4"/>
        <v>49</v>
      </c>
      <c r="B64" s="37" t="s">
        <v>288</v>
      </c>
      <c r="C64" s="222" t="str">
        <f>VLOOKUP($B64,ЗАТРАТЫ,COLUMN(Справочники!D:D)-1,FALSE)</f>
        <v>транспортные услуги внутри страны</v>
      </c>
      <c r="D64" s="700">
        <f t="shared" si="2"/>
        <v>0</v>
      </c>
      <c r="E64" s="190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20"/>
      <c r="Q64" s="13"/>
    </row>
    <row r="65" spans="1:17" outlineLevel="2" x14ac:dyDescent="0.2">
      <c r="A65" s="211">
        <f t="shared" si="4"/>
        <v>50</v>
      </c>
      <c r="B65" s="37" t="s">
        <v>289</v>
      </c>
      <c r="C65" s="222" t="str">
        <f>VLOOKUP($B65,ЗАТРАТЫ,COLUMN(Справочники!D:D)-1,FALSE)</f>
        <v>транспортные услуги при экспортных перевозках</v>
      </c>
      <c r="D65" s="700">
        <f t="shared" si="2"/>
        <v>0</v>
      </c>
      <c r="E65" s="190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20"/>
      <c r="Q65" s="13"/>
    </row>
    <row r="66" spans="1:17" outlineLevel="2" x14ac:dyDescent="0.2">
      <c r="A66" s="211">
        <f t="shared" si="4"/>
        <v>51</v>
      </c>
      <c r="B66" s="37" t="s">
        <v>290</v>
      </c>
      <c r="C66" s="222" t="str">
        <f>VLOOKUP($B66,ЗАТРАТЫ,COLUMN(Справочники!D:D)-1,FALSE)</f>
        <v xml:space="preserve">транспортные услуги при  импортных перевозках </v>
      </c>
      <c r="D66" s="700">
        <f t="shared" si="2"/>
        <v>0</v>
      </c>
      <c r="E66" s="190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20"/>
      <c r="Q66" s="13"/>
    </row>
    <row r="67" spans="1:17" outlineLevel="1" x14ac:dyDescent="0.2">
      <c r="A67" s="211">
        <f t="shared" si="4"/>
        <v>52</v>
      </c>
      <c r="B67" s="37" t="s">
        <v>291</v>
      </c>
      <c r="C67" s="224" t="str">
        <f>VLOOKUP($B67,ЗАТРАТЫ,COLUMN(Справочники!D:D)-1,FALSE)</f>
        <v>Услуги по таможенному оформлению грузов</v>
      </c>
      <c r="D67" s="702">
        <f t="shared" si="2"/>
        <v>0</v>
      </c>
      <c r="E67" s="163">
        <f>SUM(E68:E69)</f>
        <v>0</v>
      </c>
      <c r="F67" s="214">
        <f>SUM(F68:F69)</f>
        <v>0</v>
      </c>
      <c r="G67" s="214">
        <f t="shared" ref="G67:P67" si="13">SUM(G68:G69)</f>
        <v>0</v>
      </c>
      <c r="H67" s="214">
        <f t="shared" si="13"/>
        <v>0</v>
      </c>
      <c r="I67" s="214">
        <f t="shared" si="13"/>
        <v>0</v>
      </c>
      <c r="J67" s="214">
        <f t="shared" si="13"/>
        <v>0</v>
      </c>
      <c r="K67" s="214">
        <f>SUM(K68:K69)</f>
        <v>0</v>
      </c>
      <c r="L67" s="214">
        <f t="shared" si="13"/>
        <v>0</v>
      </c>
      <c r="M67" s="214">
        <f t="shared" si="13"/>
        <v>0</v>
      </c>
      <c r="N67" s="214">
        <f t="shared" si="13"/>
        <v>0</v>
      </c>
      <c r="O67" s="214">
        <f t="shared" si="13"/>
        <v>0</v>
      </c>
      <c r="P67" s="215">
        <f t="shared" si="13"/>
        <v>0</v>
      </c>
      <c r="Q67" s="13"/>
    </row>
    <row r="68" spans="1:17" outlineLevel="2" x14ac:dyDescent="0.2">
      <c r="A68" s="211">
        <f t="shared" si="4"/>
        <v>53</v>
      </c>
      <c r="B68" s="37" t="s">
        <v>292</v>
      </c>
      <c r="C68" s="222" t="str">
        <f>VLOOKUP($B68,ЗАТРАТЫ,COLUMN(Справочники!D:D)-1,FALSE)</f>
        <v>услуги по оформлению импорта</v>
      </c>
      <c r="D68" s="700">
        <f t="shared" si="2"/>
        <v>0</v>
      </c>
      <c r="E68" s="190"/>
      <c r="F68" s="213"/>
      <c r="G68" s="213">
        <v>0</v>
      </c>
      <c r="H68" s="213">
        <v>0</v>
      </c>
      <c r="I68" s="213">
        <v>0</v>
      </c>
      <c r="J68" s="213">
        <v>0</v>
      </c>
      <c r="K68" s="213">
        <v>0</v>
      </c>
      <c r="L68" s="213">
        <v>0</v>
      </c>
      <c r="M68" s="213">
        <v>0</v>
      </c>
      <c r="N68" s="213">
        <v>0</v>
      </c>
      <c r="O68" s="213">
        <v>0</v>
      </c>
      <c r="P68" s="220">
        <v>0</v>
      </c>
      <c r="Q68" s="13"/>
    </row>
    <row r="69" spans="1:17" outlineLevel="2" x14ac:dyDescent="0.2">
      <c r="A69" s="211">
        <f t="shared" si="4"/>
        <v>54</v>
      </c>
      <c r="B69" s="37" t="s">
        <v>293</v>
      </c>
      <c r="C69" s="222" t="str">
        <f>VLOOKUP($B69,ЗАТРАТЫ,COLUMN(Справочники!D:D)-1,FALSE)</f>
        <v>услуги по оформлению экспорта</v>
      </c>
      <c r="D69" s="700">
        <f t="shared" si="2"/>
        <v>0</v>
      </c>
      <c r="E69" s="190"/>
      <c r="F69" s="213"/>
      <c r="G69" s="213">
        <v>0</v>
      </c>
      <c r="H69" s="213">
        <v>0</v>
      </c>
      <c r="I69" s="213">
        <v>0</v>
      </c>
      <c r="J69" s="213">
        <v>0</v>
      </c>
      <c r="K69" s="213">
        <v>0</v>
      </c>
      <c r="L69" s="213">
        <v>0</v>
      </c>
      <c r="M69" s="213">
        <v>0</v>
      </c>
      <c r="N69" s="213">
        <v>0</v>
      </c>
      <c r="O69" s="213">
        <v>0</v>
      </c>
      <c r="P69" s="220">
        <v>0</v>
      </c>
      <c r="Q69" s="13"/>
    </row>
    <row r="70" spans="1:17" outlineLevel="1" x14ac:dyDescent="0.2">
      <c r="A70" s="211">
        <f t="shared" si="4"/>
        <v>55</v>
      </c>
      <c r="B70" s="37" t="s">
        <v>294</v>
      </c>
      <c r="C70" s="224" t="str">
        <f>VLOOKUP($B70,ЗАТРАТЫ,COLUMN(Справочники!D:D)-1,FALSE)</f>
        <v>Аудиторские услуги</v>
      </c>
      <c r="D70" s="702">
        <f t="shared" si="2"/>
        <v>0</v>
      </c>
      <c r="E70" s="190"/>
      <c r="F70" s="213"/>
      <c r="G70" s="213">
        <v>0</v>
      </c>
      <c r="H70" s="213">
        <v>0</v>
      </c>
      <c r="I70" s="213">
        <v>0</v>
      </c>
      <c r="J70" s="213">
        <v>0</v>
      </c>
      <c r="K70" s="213">
        <v>0</v>
      </c>
      <c r="L70" s="213">
        <v>0</v>
      </c>
      <c r="M70" s="213">
        <v>0</v>
      </c>
      <c r="N70" s="213">
        <v>0</v>
      </c>
      <c r="O70" s="213">
        <v>0</v>
      </c>
      <c r="P70" s="220">
        <v>0</v>
      </c>
      <c r="Q70" s="13"/>
    </row>
    <row r="71" spans="1:17" outlineLevel="1" x14ac:dyDescent="0.2">
      <c r="A71" s="211">
        <f t="shared" si="4"/>
        <v>56</v>
      </c>
      <c r="B71" s="37" t="s">
        <v>295</v>
      </c>
      <c r="C71" s="224" t="str">
        <f>VLOOKUP($B71,ЗАТРАТЫ,COLUMN(Справочники!D:D)-1,FALSE)</f>
        <v>Услуги органов сертификации и стандартизации</v>
      </c>
      <c r="D71" s="702">
        <f t="shared" si="2"/>
        <v>0</v>
      </c>
      <c r="E71" s="190"/>
      <c r="F71" s="213"/>
      <c r="G71" s="213">
        <v>0</v>
      </c>
      <c r="H71" s="213">
        <v>0</v>
      </c>
      <c r="I71" s="213">
        <v>0</v>
      </c>
      <c r="J71" s="213">
        <v>0</v>
      </c>
      <c r="K71" s="213">
        <v>0</v>
      </c>
      <c r="L71" s="213">
        <v>0</v>
      </c>
      <c r="M71" s="213">
        <v>0</v>
      </c>
      <c r="N71" s="213">
        <v>0</v>
      </c>
      <c r="O71" s="213">
        <v>0</v>
      </c>
      <c r="P71" s="220">
        <v>0</v>
      </c>
      <c r="Q71" s="13"/>
    </row>
    <row r="72" spans="1:17" outlineLevel="1" x14ac:dyDescent="0.2">
      <c r="A72" s="211">
        <f t="shared" si="4"/>
        <v>57</v>
      </c>
      <c r="B72" s="37" t="s">
        <v>296</v>
      </c>
      <c r="C72" s="224" t="str">
        <f>VLOOKUP($B72,ЗАТРАТЫ,COLUMN(Справочники!D:D)-1,FALSE)</f>
        <v>Юридические услуги</v>
      </c>
      <c r="D72" s="702">
        <f t="shared" si="2"/>
        <v>0</v>
      </c>
      <c r="E72" s="190"/>
      <c r="F72" s="213"/>
      <c r="G72" s="213">
        <v>0</v>
      </c>
      <c r="H72" s="213">
        <v>0</v>
      </c>
      <c r="I72" s="213">
        <v>0</v>
      </c>
      <c r="J72" s="213">
        <v>0</v>
      </c>
      <c r="K72" s="213">
        <v>0</v>
      </c>
      <c r="L72" s="213">
        <v>0</v>
      </c>
      <c r="M72" s="213">
        <v>0</v>
      </c>
      <c r="N72" s="213">
        <v>0</v>
      </c>
      <c r="O72" s="213">
        <v>0</v>
      </c>
      <c r="P72" s="220">
        <v>0</v>
      </c>
      <c r="Q72" s="13"/>
    </row>
    <row r="73" spans="1:17" outlineLevel="1" x14ac:dyDescent="0.2">
      <c r="A73" s="211">
        <f t="shared" si="4"/>
        <v>58</v>
      </c>
      <c r="B73" s="37" t="s">
        <v>297</v>
      </c>
      <c r="C73" s="224" t="str">
        <f>VLOOKUP($B73,ЗАТРАТЫ,COLUMN(Справочники!D:D)-1,FALSE)</f>
        <v>Информационные услуги</v>
      </c>
      <c r="D73" s="702">
        <f t="shared" si="2"/>
        <v>0</v>
      </c>
      <c r="E73" s="190"/>
      <c r="F73" s="213"/>
      <c r="G73" s="213">
        <v>0</v>
      </c>
      <c r="H73" s="213">
        <v>0</v>
      </c>
      <c r="I73" s="213">
        <v>0</v>
      </c>
      <c r="J73" s="213">
        <v>0</v>
      </c>
      <c r="K73" s="213">
        <v>0</v>
      </c>
      <c r="L73" s="213">
        <v>0</v>
      </c>
      <c r="M73" s="213">
        <v>0</v>
      </c>
      <c r="N73" s="213">
        <v>0</v>
      </c>
      <c r="O73" s="213">
        <v>0</v>
      </c>
      <c r="P73" s="220">
        <v>0</v>
      </c>
      <c r="Q73" s="13"/>
    </row>
    <row r="74" spans="1:17" outlineLevel="1" x14ac:dyDescent="0.2">
      <c r="A74" s="211">
        <f t="shared" si="4"/>
        <v>59</v>
      </c>
      <c r="B74" s="37" t="s">
        <v>298</v>
      </c>
      <c r="C74" s="224" t="str">
        <f>VLOOKUP($B74,ЗАТРАТЫ,COLUMN(Справочники!D:D)-1,FALSE)</f>
        <v>Консультационные услуги</v>
      </c>
      <c r="D74" s="702">
        <f t="shared" si="2"/>
        <v>0</v>
      </c>
      <c r="E74" s="190"/>
      <c r="F74" s="213"/>
      <c r="G74" s="213">
        <v>0</v>
      </c>
      <c r="H74" s="213">
        <v>0</v>
      </c>
      <c r="I74" s="213">
        <v>0</v>
      </c>
      <c r="J74" s="213">
        <v>0</v>
      </c>
      <c r="K74" s="213">
        <v>0</v>
      </c>
      <c r="L74" s="213">
        <v>0</v>
      </c>
      <c r="M74" s="213">
        <v>0</v>
      </c>
      <c r="N74" s="213">
        <v>0</v>
      </c>
      <c r="O74" s="213">
        <v>0</v>
      </c>
      <c r="P74" s="220">
        <v>0</v>
      </c>
      <c r="Q74" s="13"/>
    </row>
    <row r="75" spans="1:17" outlineLevel="1" x14ac:dyDescent="0.2">
      <c r="A75" s="211">
        <f t="shared" si="4"/>
        <v>60</v>
      </c>
      <c r="B75" s="37" t="s">
        <v>299</v>
      </c>
      <c r="C75" s="224" t="str">
        <f>VLOOKUP($B75,ЗАТРАТЫ,COLUMN(Справочники!D:D)-1,FALSE)</f>
        <v>Страхование</v>
      </c>
      <c r="D75" s="702">
        <f t="shared" si="2"/>
        <v>0</v>
      </c>
      <c r="E75" s="190"/>
      <c r="F75" s="213"/>
      <c r="G75" s="213">
        <v>0</v>
      </c>
      <c r="H75" s="213">
        <v>0</v>
      </c>
      <c r="I75" s="213">
        <v>0</v>
      </c>
      <c r="J75" s="213">
        <v>0</v>
      </c>
      <c r="K75" s="213">
        <v>0</v>
      </c>
      <c r="L75" s="213">
        <v>0</v>
      </c>
      <c r="M75" s="213">
        <v>0</v>
      </c>
      <c r="N75" s="213">
        <v>0</v>
      </c>
      <c r="O75" s="213">
        <v>0</v>
      </c>
      <c r="P75" s="220">
        <v>0</v>
      </c>
      <c r="Q75" s="13"/>
    </row>
    <row r="76" spans="1:17" outlineLevel="1" x14ac:dyDescent="0.2">
      <c r="A76" s="211">
        <f t="shared" si="4"/>
        <v>61</v>
      </c>
      <c r="B76" s="37" t="s">
        <v>300</v>
      </c>
      <c r="C76" s="224" t="str">
        <f>VLOOKUP($B76,ЗАТРАТЫ,COLUMN(Справочники!D:D)-1,FALSE)</f>
        <v>Банковские услуги</v>
      </c>
      <c r="D76" s="702">
        <f t="shared" si="2"/>
        <v>0</v>
      </c>
      <c r="E76" s="190"/>
      <c r="F76" s="213"/>
      <c r="G76" s="213">
        <v>0</v>
      </c>
      <c r="H76" s="213">
        <v>0</v>
      </c>
      <c r="I76" s="213">
        <v>0</v>
      </c>
      <c r="J76" s="213">
        <v>0</v>
      </c>
      <c r="K76" s="213">
        <v>0</v>
      </c>
      <c r="L76" s="213">
        <v>0</v>
      </c>
      <c r="M76" s="213">
        <v>0</v>
      </c>
      <c r="N76" s="213">
        <v>0</v>
      </c>
      <c r="O76" s="213">
        <v>0</v>
      </c>
      <c r="P76" s="220">
        <v>0</v>
      </c>
      <c r="Q76" s="13"/>
    </row>
    <row r="77" spans="1:17" outlineLevel="1" x14ac:dyDescent="0.2">
      <c r="A77" s="211">
        <f t="shared" si="4"/>
        <v>62</v>
      </c>
      <c r="B77" s="37" t="s">
        <v>301</v>
      </c>
      <c r="C77" s="224" t="str">
        <f>VLOOKUP($B77,ЗАТРАТЫ,COLUMN(Справочники!D:D)-1,FALSE)</f>
        <v>Услуги почты</v>
      </c>
      <c r="D77" s="702">
        <f t="shared" si="2"/>
        <v>0</v>
      </c>
      <c r="E77" s="190"/>
      <c r="F77" s="213"/>
      <c r="G77" s="213">
        <v>0</v>
      </c>
      <c r="H77" s="213">
        <v>0</v>
      </c>
      <c r="I77" s="213">
        <v>0</v>
      </c>
      <c r="J77" s="213">
        <v>0</v>
      </c>
      <c r="K77" s="213">
        <v>0</v>
      </c>
      <c r="L77" s="213">
        <v>0</v>
      </c>
      <c r="M77" s="213">
        <v>0</v>
      </c>
      <c r="N77" s="213">
        <v>0</v>
      </c>
      <c r="O77" s="213">
        <v>0</v>
      </c>
      <c r="P77" s="220">
        <v>0</v>
      </c>
      <c r="Q77" s="13"/>
    </row>
    <row r="78" spans="1:17" outlineLevel="1" x14ac:dyDescent="0.2">
      <c r="A78" s="211">
        <f t="shared" si="4"/>
        <v>63</v>
      </c>
      <c r="B78" s="37" t="s">
        <v>959</v>
      </c>
      <c r="C78" s="224" t="str">
        <f>VLOOKUP($B78,ЗАТРАТЫ,COLUMN(Справочники!D:D)-1,FALSE)</f>
        <v>Услуги по продвижению и рекламе продукции</v>
      </c>
      <c r="D78" s="702">
        <f t="shared" si="2"/>
        <v>0</v>
      </c>
      <c r="E78" s="190"/>
      <c r="F78" s="213"/>
      <c r="G78" s="213">
        <v>0</v>
      </c>
      <c r="H78" s="213">
        <v>0</v>
      </c>
      <c r="I78" s="213">
        <v>0</v>
      </c>
      <c r="J78" s="213">
        <v>0</v>
      </c>
      <c r="K78" s="213">
        <v>0</v>
      </c>
      <c r="L78" s="213">
        <v>0</v>
      </c>
      <c r="M78" s="213">
        <v>0</v>
      </c>
      <c r="N78" s="213">
        <v>0</v>
      </c>
      <c r="O78" s="213">
        <v>0</v>
      </c>
      <c r="P78" s="220">
        <v>0</v>
      </c>
      <c r="Q78" s="13"/>
    </row>
    <row r="79" spans="1:17" outlineLevel="1" x14ac:dyDescent="0.2">
      <c r="A79" s="211">
        <f>A78+1</f>
        <v>64</v>
      </c>
      <c r="B79" s="37" t="s">
        <v>656</v>
      </c>
      <c r="C79" s="224" t="str">
        <f>VLOOKUP($B79,ЗАТРАТЫ,COLUMN(Справочники!D:D)-1,FALSE)</f>
        <v xml:space="preserve">Прочие услуги </v>
      </c>
      <c r="D79" s="702">
        <f>SUM(E79:P79)</f>
        <v>0</v>
      </c>
      <c r="E79" s="190"/>
      <c r="F79" s="213"/>
      <c r="G79" s="213">
        <v>0</v>
      </c>
      <c r="H79" s="213">
        <v>0</v>
      </c>
      <c r="I79" s="213">
        <v>0</v>
      </c>
      <c r="J79" s="213">
        <v>0</v>
      </c>
      <c r="K79" s="213">
        <v>0</v>
      </c>
      <c r="L79" s="213">
        <v>0</v>
      </c>
      <c r="M79" s="213">
        <v>0</v>
      </c>
      <c r="N79" s="213">
        <v>0</v>
      </c>
      <c r="O79" s="213">
        <v>0</v>
      </c>
      <c r="P79" s="220">
        <v>0</v>
      </c>
      <c r="Q79" s="13"/>
    </row>
    <row r="80" spans="1:17" x14ac:dyDescent="0.2">
      <c r="A80" s="211"/>
      <c r="B80" s="37"/>
      <c r="C80" s="774" t="s">
        <v>1064</v>
      </c>
      <c r="D80" s="699">
        <f t="shared" ref="D80:D121" si="14">SUM(E80:P80)</f>
        <v>0</v>
      </c>
      <c r="E80" s="190"/>
      <c r="F80" s="213"/>
      <c r="G80" s="213"/>
      <c r="H80" s="213"/>
      <c r="I80" s="213"/>
      <c r="J80" s="213"/>
      <c r="K80" s="213"/>
      <c r="L80" s="213"/>
      <c r="M80" s="213"/>
      <c r="N80" s="213"/>
      <c r="O80" s="213"/>
      <c r="P80" s="220"/>
      <c r="Q80" s="13"/>
    </row>
    <row r="81" spans="1:17" x14ac:dyDescent="0.2">
      <c r="A81" s="211">
        <f>A78+1</f>
        <v>64</v>
      </c>
      <c r="B81" s="37" t="s">
        <v>481</v>
      </c>
      <c r="C81" s="223" t="str">
        <f>VLOOKUP($B81,ЗАТРАТЫ,COLUMN(Справочники!D:D)-1,FALSE)</f>
        <v>Амортизационные отчисления</v>
      </c>
      <c r="D81" s="701">
        <f t="shared" si="2"/>
        <v>0</v>
      </c>
      <c r="E81" s="166">
        <f>SUM(E82:E86)</f>
        <v>0</v>
      </c>
      <c r="F81" s="212">
        <f>SUM(F82:F86)</f>
        <v>0</v>
      </c>
      <c r="G81" s="212">
        <f t="shared" ref="G81:P81" si="15">SUM(G82:G86)</f>
        <v>0</v>
      </c>
      <c r="H81" s="212">
        <f t="shared" si="15"/>
        <v>0</v>
      </c>
      <c r="I81" s="212">
        <f t="shared" si="15"/>
        <v>0</v>
      </c>
      <c r="J81" s="212">
        <f t="shared" si="15"/>
        <v>0</v>
      </c>
      <c r="K81" s="212">
        <f>SUM(K82:K86)</f>
        <v>0</v>
      </c>
      <c r="L81" s="212">
        <f t="shared" si="15"/>
        <v>0</v>
      </c>
      <c r="M81" s="212">
        <f t="shared" si="15"/>
        <v>0</v>
      </c>
      <c r="N81" s="212">
        <f t="shared" si="15"/>
        <v>0</v>
      </c>
      <c r="O81" s="212">
        <f t="shared" si="15"/>
        <v>0</v>
      </c>
      <c r="P81" s="218">
        <f t="shared" si="15"/>
        <v>0</v>
      </c>
      <c r="Q81" s="13"/>
    </row>
    <row r="82" spans="1:17" outlineLevel="1" x14ac:dyDescent="0.2">
      <c r="A82" s="211">
        <f t="shared" si="4"/>
        <v>65</v>
      </c>
      <c r="B82" s="37" t="s">
        <v>483</v>
      </c>
      <c r="C82" s="79" t="str">
        <f>VLOOKUP($B82,ЗАТРАТЫ,COLUMN(Справочники!D:D)-1,FALSE)</f>
        <v>Амортизация зданий и сооружений</v>
      </c>
      <c r="D82" s="699">
        <f t="shared" si="14"/>
        <v>0</v>
      </c>
      <c r="E82" s="190">
        <v>0</v>
      </c>
      <c r="F82" s="213">
        <v>0</v>
      </c>
      <c r="G82" s="213">
        <v>0</v>
      </c>
      <c r="H82" s="213">
        <v>0</v>
      </c>
      <c r="I82" s="213">
        <v>0</v>
      </c>
      <c r="J82" s="213">
        <v>0</v>
      </c>
      <c r="K82" s="213">
        <v>0</v>
      </c>
      <c r="L82" s="213">
        <v>0</v>
      </c>
      <c r="M82" s="213">
        <v>0</v>
      </c>
      <c r="N82" s="213">
        <v>0</v>
      </c>
      <c r="O82" s="213">
        <v>0</v>
      </c>
      <c r="P82" s="220">
        <v>0</v>
      </c>
      <c r="Q82" s="13"/>
    </row>
    <row r="83" spans="1:17" outlineLevel="1" x14ac:dyDescent="0.2">
      <c r="A83" s="211">
        <f t="shared" si="4"/>
        <v>66</v>
      </c>
      <c r="B83" s="37" t="s">
        <v>302</v>
      </c>
      <c r="C83" s="224" t="str">
        <f>VLOOKUP($B83,ЗАТРАТЫ,COLUMN(Справочники!D:D)-1,FALSE)</f>
        <v>Амортизация производственного оборудования</v>
      </c>
      <c r="D83" s="702">
        <f t="shared" si="14"/>
        <v>0</v>
      </c>
      <c r="E83" s="190">
        <v>0</v>
      </c>
      <c r="F83" s="213">
        <v>0</v>
      </c>
      <c r="G83" s="213">
        <v>0</v>
      </c>
      <c r="H83" s="213">
        <v>0</v>
      </c>
      <c r="I83" s="213">
        <v>0</v>
      </c>
      <c r="J83" s="213">
        <v>0</v>
      </c>
      <c r="K83" s="213">
        <v>0</v>
      </c>
      <c r="L83" s="213">
        <v>0</v>
      </c>
      <c r="M83" s="213">
        <v>0</v>
      </c>
      <c r="N83" s="213">
        <v>0</v>
      </c>
      <c r="O83" s="213">
        <v>0</v>
      </c>
      <c r="P83" s="220">
        <v>0</v>
      </c>
      <c r="Q83" s="13"/>
    </row>
    <row r="84" spans="1:17" outlineLevel="1" x14ac:dyDescent="0.2">
      <c r="A84" s="211">
        <f t="shared" si="4"/>
        <v>67</v>
      </c>
      <c r="B84" s="37" t="s">
        <v>303</v>
      </c>
      <c r="C84" s="224" t="str">
        <f>VLOOKUP($B84,ЗАТРАТЫ,COLUMN(Справочники!D:D)-1,FALSE)</f>
        <v>Амортизация транспортных средств</v>
      </c>
      <c r="D84" s="702">
        <f t="shared" si="14"/>
        <v>0</v>
      </c>
      <c r="E84" s="190">
        <v>0</v>
      </c>
      <c r="F84" s="213">
        <v>0</v>
      </c>
      <c r="G84" s="213">
        <v>0</v>
      </c>
      <c r="H84" s="213">
        <v>0</v>
      </c>
      <c r="I84" s="213">
        <v>0</v>
      </c>
      <c r="J84" s="213">
        <v>0</v>
      </c>
      <c r="K84" s="213">
        <v>0</v>
      </c>
      <c r="L84" s="213">
        <v>0</v>
      </c>
      <c r="M84" s="213">
        <v>0</v>
      </c>
      <c r="N84" s="213">
        <v>0</v>
      </c>
      <c r="O84" s="213">
        <v>0</v>
      </c>
      <c r="P84" s="220">
        <v>0</v>
      </c>
      <c r="Q84" s="13"/>
    </row>
    <row r="85" spans="1:17" outlineLevel="1" x14ac:dyDescent="0.2">
      <c r="A85" s="211">
        <f t="shared" si="4"/>
        <v>68</v>
      </c>
      <c r="B85" s="37" t="s">
        <v>970</v>
      </c>
      <c r="C85" s="224" t="str">
        <f>VLOOKUP($B85,ЗАТРАТЫ,COLUMN(Справочники!D:D)-1,FALSE)</f>
        <v>Амортизация компьютерной и офисной техники</v>
      </c>
      <c r="D85" s="702">
        <f t="shared" si="14"/>
        <v>0</v>
      </c>
      <c r="E85" s="190">
        <v>0</v>
      </c>
      <c r="F85" s="213">
        <v>0</v>
      </c>
      <c r="G85" s="213">
        <v>0</v>
      </c>
      <c r="H85" s="213">
        <v>0</v>
      </c>
      <c r="I85" s="213">
        <v>0</v>
      </c>
      <c r="J85" s="213">
        <v>0</v>
      </c>
      <c r="K85" s="213">
        <v>0</v>
      </c>
      <c r="L85" s="213">
        <v>0</v>
      </c>
      <c r="M85" s="213">
        <v>0</v>
      </c>
      <c r="N85" s="213">
        <v>0</v>
      </c>
      <c r="O85" s="213">
        <v>0</v>
      </c>
      <c r="P85" s="220">
        <v>0</v>
      </c>
      <c r="Q85" s="13"/>
    </row>
    <row r="86" spans="1:17" outlineLevel="1" x14ac:dyDescent="0.2">
      <c r="A86" s="211">
        <f t="shared" si="4"/>
        <v>69</v>
      </c>
      <c r="B86" s="37" t="s">
        <v>304</v>
      </c>
      <c r="C86" s="224" t="str">
        <f>VLOOKUP($B86,ЗАТРАТЫ,COLUMN(Справочники!D:D)-1,FALSE)</f>
        <v>Амортизация нематериальных активов</v>
      </c>
      <c r="D86" s="702">
        <f t="shared" si="14"/>
        <v>0</v>
      </c>
      <c r="E86" s="190">
        <v>0</v>
      </c>
      <c r="F86" s="213">
        <v>0</v>
      </c>
      <c r="G86" s="213">
        <v>0</v>
      </c>
      <c r="H86" s="213">
        <v>0</v>
      </c>
      <c r="I86" s="213">
        <v>0</v>
      </c>
      <c r="J86" s="213">
        <v>0</v>
      </c>
      <c r="K86" s="213">
        <v>0</v>
      </c>
      <c r="L86" s="213">
        <v>0</v>
      </c>
      <c r="M86" s="213">
        <v>0</v>
      </c>
      <c r="N86" s="213">
        <v>0</v>
      </c>
      <c r="O86" s="213">
        <v>0</v>
      </c>
      <c r="P86" s="220">
        <v>0</v>
      </c>
      <c r="Q86" s="13"/>
    </row>
    <row r="87" spans="1:17" x14ac:dyDescent="0.2">
      <c r="A87" s="211">
        <f t="shared" si="4"/>
        <v>70</v>
      </c>
      <c r="B87" s="37" t="s">
        <v>486</v>
      </c>
      <c r="C87" s="223" t="str">
        <f>VLOOKUP($B87,ЗАТРАТЫ,COLUMN(Справочники!D:D)-1,FALSE)</f>
        <v>Налоги и сборы</v>
      </c>
      <c r="D87" s="701">
        <f t="shared" si="14"/>
        <v>0</v>
      </c>
      <c r="E87" s="166">
        <f>SUM(E88:E98)</f>
        <v>0</v>
      </c>
      <c r="F87" s="212">
        <f>SUM(F88:F98)</f>
        <v>0</v>
      </c>
      <c r="G87" s="212">
        <f t="shared" ref="G87:P87" si="16">SUM(G88:G98)</f>
        <v>0</v>
      </c>
      <c r="H87" s="212">
        <f t="shared" si="16"/>
        <v>0</v>
      </c>
      <c r="I87" s="212">
        <f t="shared" si="16"/>
        <v>0</v>
      </c>
      <c r="J87" s="212">
        <f t="shared" si="16"/>
        <v>0</v>
      </c>
      <c r="K87" s="212">
        <f>SUM(K88:K98)</f>
        <v>0</v>
      </c>
      <c r="L87" s="212">
        <f t="shared" si="16"/>
        <v>0</v>
      </c>
      <c r="M87" s="212">
        <f t="shared" si="16"/>
        <v>0</v>
      </c>
      <c r="N87" s="212">
        <f t="shared" si="16"/>
        <v>0</v>
      </c>
      <c r="O87" s="212">
        <f t="shared" si="16"/>
        <v>0</v>
      </c>
      <c r="P87" s="218">
        <f t="shared" si="16"/>
        <v>0</v>
      </c>
      <c r="Q87" s="13"/>
    </row>
    <row r="88" spans="1:17" outlineLevel="1" x14ac:dyDescent="0.2">
      <c r="A88" s="211">
        <f t="shared" si="4"/>
        <v>71</v>
      </c>
      <c r="B88" s="37" t="s">
        <v>487</v>
      </c>
      <c r="C88" s="224" t="str">
        <f>VLOOKUP($B88,ЗАТРАТЫ,COLUMN(Справочники!D:D)-1,FALSE)</f>
        <v>Налог на доходы физических лиц (НДФЛ)</v>
      </c>
      <c r="D88" s="702">
        <f t="shared" si="14"/>
        <v>0</v>
      </c>
      <c r="E88" s="190">
        <v>0</v>
      </c>
      <c r="F88" s="213">
        <v>0</v>
      </c>
      <c r="G88" s="213">
        <v>0</v>
      </c>
      <c r="H88" s="213">
        <v>0</v>
      </c>
      <c r="I88" s="213">
        <v>0</v>
      </c>
      <c r="J88" s="213">
        <v>0</v>
      </c>
      <c r="K88" s="213">
        <v>0</v>
      </c>
      <c r="L88" s="213">
        <v>0</v>
      </c>
      <c r="M88" s="213">
        <v>0</v>
      </c>
      <c r="N88" s="213">
        <v>0</v>
      </c>
      <c r="O88" s="213">
        <v>0</v>
      </c>
      <c r="P88" s="220">
        <v>0</v>
      </c>
      <c r="Q88" s="13"/>
    </row>
    <row r="89" spans="1:17" outlineLevel="1" x14ac:dyDescent="0.2">
      <c r="A89" s="211">
        <f t="shared" si="4"/>
        <v>72</v>
      </c>
      <c r="B89" s="37" t="s">
        <v>488</v>
      </c>
      <c r="C89" s="224" t="str">
        <f>VLOOKUP($B89,ЗАТРАТЫ,COLUMN(Справочники!D:D)-1,FALSE)</f>
        <v>Налог на прибыль</v>
      </c>
      <c r="D89" s="702">
        <f t="shared" si="14"/>
        <v>0</v>
      </c>
      <c r="E89" s="190">
        <v>0</v>
      </c>
      <c r="F89" s="213">
        <v>0</v>
      </c>
      <c r="G89" s="213">
        <v>0</v>
      </c>
      <c r="H89" s="213">
        <v>0</v>
      </c>
      <c r="I89" s="213">
        <v>0</v>
      </c>
      <c r="J89" s="213">
        <v>0</v>
      </c>
      <c r="K89" s="213">
        <v>0</v>
      </c>
      <c r="L89" s="213">
        <v>0</v>
      </c>
      <c r="M89" s="213">
        <v>0</v>
      </c>
      <c r="N89" s="213">
        <v>0</v>
      </c>
      <c r="O89" s="213">
        <v>0</v>
      </c>
      <c r="P89" s="220">
        <v>0</v>
      </c>
      <c r="Q89" s="13"/>
    </row>
    <row r="90" spans="1:17" outlineLevel="1" x14ac:dyDescent="0.2">
      <c r="A90" s="211">
        <f t="shared" si="4"/>
        <v>73</v>
      </c>
      <c r="B90" s="37" t="s">
        <v>976</v>
      </c>
      <c r="C90" s="224" t="str">
        <f>VLOOKUP($B90,ЗАТРАТЫ,COLUMN(Справочники!D:D)-1,FALSE)</f>
        <v>Налог на добавленную стоимость</v>
      </c>
      <c r="D90" s="702">
        <f t="shared" si="14"/>
        <v>0</v>
      </c>
      <c r="E90" s="190">
        <v>0</v>
      </c>
      <c r="F90" s="213">
        <v>0</v>
      </c>
      <c r="G90" s="213">
        <v>0</v>
      </c>
      <c r="H90" s="213">
        <v>0</v>
      </c>
      <c r="I90" s="213">
        <v>0</v>
      </c>
      <c r="J90" s="213">
        <v>0</v>
      </c>
      <c r="K90" s="213">
        <v>0</v>
      </c>
      <c r="L90" s="213">
        <v>0</v>
      </c>
      <c r="M90" s="213">
        <v>0</v>
      </c>
      <c r="N90" s="213">
        <v>0</v>
      </c>
      <c r="O90" s="213">
        <v>0</v>
      </c>
      <c r="P90" s="220">
        <v>0</v>
      </c>
      <c r="Q90" s="13"/>
    </row>
    <row r="91" spans="1:17" outlineLevel="1" x14ac:dyDescent="0.2">
      <c r="A91" s="211">
        <f t="shared" si="4"/>
        <v>74</v>
      </c>
      <c r="B91" s="37" t="s">
        <v>489</v>
      </c>
      <c r="C91" s="224" t="str">
        <f>VLOOKUP($B91,ЗАТРАТЫ,COLUMN(Справочники!D:D)-1,FALSE)</f>
        <v>Налог на имущество</v>
      </c>
      <c r="D91" s="702">
        <f t="shared" si="14"/>
        <v>0</v>
      </c>
      <c r="E91" s="190">
        <v>0</v>
      </c>
      <c r="F91" s="213">
        <v>0</v>
      </c>
      <c r="G91" s="213">
        <v>0</v>
      </c>
      <c r="H91" s="213">
        <v>0</v>
      </c>
      <c r="I91" s="213">
        <v>0</v>
      </c>
      <c r="J91" s="213">
        <v>0</v>
      </c>
      <c r="K91" s="213">
        <v>0</v>
      </c>
      <c r="L91" s="213">
        <v>0</v>
      </c>
      <c r="M91" s="213">
        <v>0</v>
      </c>
      <c r="N91" s="213">
        <v>0</v>
      </c>
      <c r="O91" s="213">
        <v>0</v>
      </c>
      <c r="P91" s="220">
        <v>0</v>
      </c>
      <c r="Q91" s="13"/>
    </row>
    <row r="92" spans="1:17" outlineLevel="1" x14ac:dyDescent="0.2">
      <c r="A92" s="211">
        <f t="shared" si="4"/>
        <v>75</v>
      </c>
      <c r="B92" s="37" t="s">
        <v>491</v>
      </c>
      <c r="C92" s="224" t="str">
        <f>VLOOKUP($B92,ЗАТРАТЫ,COLUMN(Справочники!D:D)-1,FALSE)</f>
        <v>Налог с владельцев транспортных средств</v>
      </c>
      <c r="D92" s="702">
        <f t="shared" si="14"/>
        <v>0</v>
      </c>
      <c r="E92" s="190">
        <v>0</v>
      </c>
      <c r="F92" s="213">
        <v>0</v>
      </c>
      <c r="G92" s="213">
        <v>0</v>
      </c>
      <c r="H92" s="213">
        <v>0</v>
      </c>
      <c r="I92" s="213">
        <v>0</v>
      </c>
      <c r="J92" s="213">
        <v>0</v>
      </c>
      <c r="K92" s="213">
        <v>0</v>
      </c>
      <c r="L92" s="213">
        <v>0</v>
      </c>
      <c r="M92" s="213">
        <v>0</v>
      </c>
      <c r="N92" s="213">
        <v>0</v>
      </c>
      <c r="O92" s="213">
        <v>0</v>
      </c>
      <c r="P92" s="220">
        <v>0</v>
      </c>
      <c r="Q92" s="13"/>
    </row>
    <row r="93" spans="1:17" outlineLevel="1" x14ac:dyDescent="0.2">
      <c r="A93" s="211">
        <f t="shared" si="4"/>
        <v>76</v>
      </c>
      <c r="B93" s="37" t="s">
        <v>492</v>
      </c>
      <c r="C93" s="224" t="str">
        <f>VLOOKUP($B93,ЗАТРАТЫ,COLUMN(Справочники!D:D)-1,FALSE)</f>
        <v>Налог на рекламу</v>
      </c>
      <c r="D93" s="702">
        <f t="shared" si="14"/>
        <v>0</v>
      </c>
      <c r="E93" s="190">
        <v>0</v>
      </c>
      <c r="F93" s="213">
        <v>0</v>
      </c>
      <c r="G93" s="213">
        <v>0</v>
      </c>
      <c r="H93" s="213">
        <v>0</v>
      </c>
      <c r="I93" s="213">
        <v>0</v>
      </c>
      <c r="J93" s="213">
        <v>0</v>
      </c>
      <c r="K93" s="213">
        <v>0</v>
      </c>
      <c r="L93" s="213">
        <v>0</v>
      </c>
      <c r="M93" s="213">
        <v>0</v>
      </c>
      <c r="N93" s="213">
        <v>0</v>
      </c>
      <c r="O93" s="213">
        <v>0</v>
      </c>
      <c r="P93" s="220">
        <v>0</v>
      </c>
      <c r="Q93" s="13"/>
    </row>
    <row r="94" spans="1:17" hidden="1" outlineLevel="1" x14ac:dyDescent="0.2">
      <c r="A94" s="211">
        <f t="shared" si="4"/>
        <v>77</v>
      </c>
      <c r="B94" s="37" t="s">
        <v>494</v>
      </c>
      <c r="C94" s="224">
        <f>VLOOKUP($B94,ЗАТРАТЫ,COLUMN(Справочники!D:D)-1,FALSE)</f>
        <v>0</v>
      </c>
      <c r="D94" s="702">
        <f t="shared" si="14"/>
        <v>0</v>
      </c>
      <c r="E94" s="190">
        <v>0</v>
      </c>
      <c r="F94" s="213">
        <v>0</v>
      </c>
      <c r="G94" s="213">
        <v>0</v>
      </c>
      <c r="H94" s="213">
        <v>0</v>
      </c>
      <c r="I94" s="213">
        <v>0</v>
      </c>
      <c r="J94" s="213">
        <v>0</v>
      </c>
      <c r="K94" s="213">
        <v>0</v>
      </c>
      <c r="L94" s="213">
        <v>0</v>
      </c>
      <c r="M94" s="213">
        <v>0</v>
      </c>
      <c r="N94" s="213">
        <v>0</v>
      </c>
      <c r="O94" s="213">
        <v>0</v>
      </c>
      <c r="P94" s="220">
        <v>0</v>
      </c>
      <c r="Q94" s="13"/>
    </row>
    <row r="95" spans="1:17" outlineLevel="1" x14ac:dyDescent="0.2">
      <c r="A95" s="211">
        <f t="shared" si="4"/>
        <v>78</v>
      </c>
      <c r="B95" s="37" t="s">
        <v>496</v>
      </c>
      <c r="C95" s="224" t="str">
        <f>VLOOKUP($B95,ЗАТРАТЫ,COLUMN(Справочники!D:D)-1,FALSE)</f>
        <v>Налог на содержание милиции</v>
      </c>
      <c r="D95" s="702">
        <f t="shared" si="14"/>
        <v>0</v>
      </c>
      <c r="E95" s="190">
        <v>0</v>
      </c>
      <c r="F95" s="213">
        <v>0</v>
      </c>
      <c r="G95" s="213">
        <v>0</v>
      </c>
      <c r="H95" s="213">
        <v>0</v>
      </c>
      <c r="I95" s="213">
        <v>0</v>
      </c>
      <c r="J95" s="213">
        <v>0</v>
      </c>
      <c r="K95" s="213">
        <v>0</v>
      </c>
      <c r="L95" s="213">
        <v>0</v>
      </c>
      <c r="M95" s="213">
        <v>0</v>
      </c>
      <c r="N95" s="213">
        <v>0</v>
      </c>
      <c r="O95" s="213">
        <v>0</v>
      </c>
      <c r="P95" s="220">
        <v>0</v>
      </c>
      <c r="Q95" s="13"/>
    </row>
    <row r="96" spans="1:17" outlineLevel="1" x14ac:dyDescent="0.2">
      <c r="A96" s="211">
        <f>A93+1</f>
        <v>77</v>
      </c>
      <c r="B96" s="37" t="s">
        <v>498</v>
      </c>
      <c r="C96" s="224" t="str">
        <f>VLOOKUP($B96,ЗАТРАТЫ,COLUMN(Справочники!D:D)-1,FALSE)</f>
        <v>Земельный налог</v>
      </c>
      <c r="D96" s="702">
        <f>SUM(E96:P96)</f>
        <v>0</v>
      </c>
      <c r="E96" s="190">
        <v>0</v>
      </c>
      <c r="F96" s="213">
        <v>0</v>
      </c>
      <c r="G96" s="213">
        <v>0</v>
      </c>
      <c r="H96" s="213">
        <v>0</v>
      </c>
      <c r="I96" s="213">
        <v>0</v>
      </c>
      <c r="J96" s="213">
        <v>0</v>
      </c>
      <c r="K96" s="213">
        <v>0</v>
      </c>
      <c r="L96" s="213">
        <v>0</v>
      </c>
      <c r="M96" s="213">
        <v>0</v>
      </c>
      <c r="N96" s="213">
        <v>0</v>
      </c>
      <c r="O96" s="213">
        <v>0</v>
      </c>
      <c r="P96" s="220">
        <v>0</v>
      </c>
      <c r="Q96" s="13"/>
    </row>
    <row r="97" spans="1:17" outlineLevel="1" x14ac:dyDescent="0.2">
      <c r="A97" s="211">
        <f>A94+1</f>
        <v>78</v>
      </c>
      <c r="B97" s="37" t="s">
        <v>678</v>
      </c>
      <c r="C97" s="224" t="str">
        <f>VLOOKUP($B97,ЗАТРАТЫ,COLUMN(Справочники!D:D)-1,FALSE)</f>
        <v>Экологические сборы</v>
      </c>
      <c r="D97" s="702">
        <f>SUM(E97:P97)</f>
        <v>0</v>
      </c>
      <c r="E97" s="190">
        <v>0</v>
      </c>
      <c r="F97" s="213">
        <v>0</v>
      </c>
      <c r="G97" s="213">
        <v>0</v>
      </c>
      <c r="H97" s="213">
        <v>0</v>
      </c>
      <c r="I97" s="213">
        <v>0</v>
      </c>
      <c r="J97" s="213">
        <v>0</v>
      </c>
      <c r="K97" s="213">
        <v>0</v>
      </c>
      <c r="L97" s="213">
        <v>0</v>
      </c>
      <c r="M97" s="213">
        <v>0</v>
      </c>
      <c r="N97" s="213">
        <v>0</v>
      </c>
      <c r="O97" s="213">
        <v>0</v>
      </c>
      <c r="P97" s="220">
        <v>0</v>
      </c>
      <c r="Q97" s="13"/>
    </row>
    <row r="98" spans="1:17" outlineLevel="1" x14ac:dyDescent="0.2">
      <c r="A98" s="211">
        <f>A95+1</f>
        <v>79</v>
      </c>
      <c r="B98" s="37" t="s">
        <v>1051</v>
      </c>
      <c r="C98" s="224" t="str">
        <f>VLOOKUP($B98,ЗАТРАТЫ,COLUMN(Справочники!D:D)-1,FALSE)</f>
        <v>Прочие налоги и сборы</v>
      </c>
      <c r="D98" s="702">
        <f t="shared" si="14"/>
        <v>0</v>
      </c>
      <c r="E98" s="190">
        <v>0</v>
      </c>
      <c r="F98" s="213">
        <v>0</v>
      </c>
      <c r="G98" s="213">
        <v>0</v>
      </c>
      <c r="H98" s="213">
        <v>0</v>
      </c>
      <c r="I98" s="213">
        <v>0</v>
      </c>
      <c r="J98" s="213">
        <v>0</v>
      </c>
      <c r="K98" s="213">
        <v>0</v>
      </c>
      <c r="L98" s="213">
        <v>0</v>
      </c>
      <c r="M98" s="213">
        <v>0</v>
      </c>
      <c r="N98" s="213">
        <v>0</v>
      </c>
      <c r="O98" s="213">
        <v>0</v>
      </c>
      <c r="P98" s="220">
        <v>0</v>
      </c>
      <c r="Q98" s="13"/>
    </row>
    <row r="99" spans="1:17" x14ac:dyDescent="0.2">
      <c r="A99" s="211">
        <f t="shared" si="4"/>
        <v>80</v>
      </c>
      <c r="B99" s="37" t="s">
        <v>501</v>
      </c>
      <c r="C99" s="223" t="str">
        <f>VLOOKUP($B99,ЗАТРАТЫ,COLUMN(Справочники!D:D)-1,FALSE)</f>
        <v>Затраты на финансирование</v>
      </c>
      <c r="D99" s="701">
        <f t="shared" si="14"/>
        <v>0</v>
      </c>
      <c r="E99" s="166">
        <f>SUM(E100:E102)</f>
        <v>0</v>
      </c>
      <c r="F99" s="212">
        <f>SUM(F100:F102)</f>
        <v>0</v>
      </c>
      <c r="G99" s="212">
        <f t="shared" ref="G99:P99" si="17">SUM(G100:G102)</f>
        <v>0</v>
      </c>
      <c r="H99" s="212">
        <f t="shared" si="17"/>
        <v>0</v>
      </c>
      <c r="I99" s="212">
        <f t="shared" si="17"/>
        <v>0</v>
      </c>
      <c r="J99" s="212">
        <f t="shared" si="17"/>
        <v>0</v>
      </c>
      <c r="K99" s="212">
        <f>SUM(K100:K102)</f>
        <v>0</v>
      </c>
      <c r="L99" s="212">
        <f t="shared" si="17"/>
        <v>0</v>
      </c>
      <c r="M99" s="212">
        <f t="shared" si="17"/>
        <v>0</v>
      </c>
      <c r="N99" s="212">
        <f t="shared" si="17"/>
        <v>0</v>
      </c>
      <c r="O99" s="212">
        <f t="shared" si="17"/>
        <v>0</v>
      </c>
      <c r="P99" s="218">
        <f t="shared" si="17"/>
        <v>0</v>
      </c>
      <c r="Q99" s="13"/>
    </row>
    <row r="100" spans="1:17" outlineLevel="1" x14ac:dyDescent="0.2">
      <c r="A100" s="211" t="e">
        <f>#REF!+1</f>
        <v>#REF!</v>
      </c>
      <c r="B100" s="37" t="s">
        <v>509</v>
      </c>
      <c r="C100" s="224" t="str">
        <f>VLOOKUP($B100,ЗАТРАТЫ,COLUMN(Справочники!D:D)-1,FALSE)</f>
        <v>Проценты по лизингу начисленные</v>
      </c>
      <c r="D100" s="702">
        <f t="shared" si="14"/>
        <v>0</v>
      </c>
      <c r="E100" s="190">
        <v>0</v>
      </c>
      <c r="F100" s="213">
        <v>0</v>
      </c>
      <c r="G100" s="213">
        <v>0</v>
      </c>
      <c r="H100" s="213">
        <v>0</v>
      </c>
      <c r="I100" s="213">
        <v>0</v>
      </c>
      <c r="J100" s="213">
        <v>0</v>
      </c>
      <c r="K100" s="213">
        <v>0</v>
      </c>
      <c r="L100" s="213">
        <v>0</v>
      </c>
      <c r="M100" s="213">
        <v>0</v>
      </c>
      <c r="N100" s="213">
        <v>0</v>
      </c>
      <c r="O100" s="213">
        <v>0</v>
      </c>
      <c r="P100" s="220">
        <v>0</v>
      </c>
      <c r="Q100" s="13"/>
    </row>
    <row r="101" spans="1:17" outlineLevel="1" x14ac:dyDescent="0.2">
      <c r="A101" s="211" t="e">
        <f t="shared" si="4"/>
        <v>#REF!</v>
      </c>
      <c r="B101" s="37" t="s">
        <v>513</v>
      </c>
      <c r="C101" s="224" t="str">
        <f>VLOOKUP($B101,ЗАТРАТЫ,COLUMN(Справочники!D:D)-1,FALSE)</f>
        <v>Комиссионные при лизинге начисленные</v>
      </c>
      <c r="D101" s="702">
        <f t="shared" si="14"/>
        <v>0</v>
      </c>
      <c r="E101" s="190">
        <v>0</v>
      </c>
      <c r="F101" s="213">
        <v>0</v>
      </c>
      <c r="G101" s="213">
        <v>0</v>
      </c>
      <c r="H101" s="213">
        <v>0</v>
      </c>
      <c r="I101" s="213">
        <v>0</v>
      </c>
      <c r="J101" s="213">
        <v>0</v>
      </c>
      <c r="K101" s="213">
        <v>0</v>
      </c>
      <c r="L101" s="213">
        <v>0</v>
      </c>
      <c r="M101" s="213">
        <v>0</v>
      </c>
      <c r="N101" s="213">
        <v>0</v>
      </c>
      <c r="O101" s="213">
        <v>0</v>
      </c>
      <c r="P101" s="220">
        <v>0</v>
      </c>
      <c r="Q101" s="13"/>
    </row>
    <row r="102" spans="1:17" outlineLevel="1" x14ac:dyDescent="0.2">
      <c r="A102" s="211" t="e">
        <f t="shared" si="4"/>
        <v>#REF!</v>
      </c>
      <c r="B102" s="37" t="s">
        <v>515</v>
      </c>
      <c r="C102" s="224" t="str">
        <f>VLOOKUP($B102,ЗАТРАТЫ,COLUMN(Справочники!D:D)-1,FALSE)</f>
        <v>Аренда (расходы по операционному лизингу)</v>
      </c>
      <c r="D102" s="702">
        <f t="shared" si="14"/>
        <v>0</v>
      </c>
      <c r="E102" s="190">
        <v>0</v>
      </c>
      <c r="F102" s="213">
        <v>0</v>
      </c>
      <c r="G102" s="213">
        <v>0</v>
      </c>
      <c r="H102" s="213">
        <v>0</v>
      </c>
      <c r="I102" s="213">
        <v>0</v>
      </c>
      <c r="J102" s="213">
        <v>0</v>
      </c>
      <c r="K102" s="213">
        <v>0</v>
      </c>
      <c r="L102" s="213">
        <v>0</v>
      </c>
      <c r="M102" s="213">
        <v>0</v>
      </c>
      <c r="N102" s="213">
        <v>0</v>
      </c>
      <c r="O102" s="213">
        <v>0</v>
      </c>
      <c r="P102" s="220">
        <v>0</v>
      </c>
      <c r="Q102" s="13"/>
    </row>
    <row r="103" spans="1:17" x14ac:dyDescent="0.2">
      <c r="A103" s="211" t="e">
        <f t="shared" si="4"/>
        <v>#REF!</v>
      </c>
      <c r="B103" s="37" t="s">
        <v>522</v>
      </c>
      <c r="C103" s="223" t="str">
        <f>VLOOKUP($B103,ЗАТРАТЫ,COLUMN(Справочники!D:D)-1,FALSE)</f>
        <v>Социальные расходы и расходы на развитие персонала</v>
      </c>
      <c r="D103" s="701">
        <f t="shared" si="14"/>
        <v>0</v>
      </c>
      <c r="E103" s="166">
        <f>SUM(E104,E105,E106,E107)</f>
        <v>0</v>
      </c>
      <c r="F103" s="212">
        <f>SUM(F104,F105,F106,F107)</f>
        <v>0</v>
      </c>
      <c r="G103" s="212">
        <f t="shared" ref="G103:P103" si="18">SUM(G104,G105,G106,G107)</f>
        <v>0</v>
      </c>
      <c r="H103" s="212">
        <f t="shared" si="18"/>
        <v>0</v>
      </c>
      <c r="I103" s="212">
        <f t="shared" si="18"/>
        <v>0</v>
      </c>
      <c r="J103" s="212">
        <f t="shared" si="18"/>
        <v>0</v>
      </c>
      <c r="K103" s="212">
        <f>SUM(K104,K105,K106,K107)</f>
        <v>0</v>
      </c>
      <c r="L103" s="212">
        <f t="shared" si="18"/>
        <v>0</v>
      </c>
      <c r="M103" s="212">
        <f t="shared" si="18"/>
        <v>0</v>
      </c>
      <c r="N103" s="212">
        <f t="shared" si="18"/>
        <v>0</v>
      </c>
      <c r="O103" s="212">
        <f t="shared" si="18"/>
        <v>0</v>
      </c>
      <c r="P103" s="218">
        <f t="shared" si="18"/>
        <v>0</v>
      </c>
      <c r="Q103" s="13"/>
    </row>
    <row r="104" spans="1:17" outlineLevel="1" x14ac:dyDescent="0.2">
      <c r="A104" s="211" t="e">
        <f t="shared" si="4"/>
        <v>#REF!</v>
      </c>
      <c r="B104" s="37" t="s">
        <v>523</v>
      </c>
      <c r="C104" s="224" t="str">
        <f>VLOOKUP($B104,ЗАТРАТЫ,COLUMN(Справочники!D:D)-1,FALSE)</f>
        <v>Социальные выплаты и льготы</v>
      </c>
      <c r="D104" s="702">
        <f t="shared" si="14"/>
        <v>0</v>
      </c>
      <c r="E104" s="190">
        <v>0</v>
      </c>
      <c r="F104" s="213">
        <v>0</v>
      </c>
      <c r="G104" s="213">
        <v>0</v>
      </c>
      <c r="H104" s="213">
        <v>0</v>
      </c>
      <c r="I104" s="213">
        <v>0</v>
      </c>
      <c r="J104" s="213">
        <v>0</v>
      </c>
      <c r="K104" s="213">
        <v>0</v>
      </c>
      <c r="L104" s="213">
        <v>0</v>
      </c>
      <c r="M104" s="213">
        <v>0</v>
      </c>
      <c r="N104" s="213">
        <v>0</v>
      </c>
      <c r="O104" s="213">
        <v>0</v>
      </c>
      <c r="P104" s="220">
        <v>0</v>
      </c>
      <c r="Q104" s="13"/>
    </row>
    <row r="105" spans="1:17" outlineLevel="1" x14ac:dyDescent="0.2">
      <c r="A105" s="211" t="e">
        <f t="shared" si="4"/>
        <v>#REF!</v>
      </c>
      <c r="B105" s="37" t="s">
        <v>526</v>
      </c>
      <c r="C105" s="224" t="str">
        <f>VLOOKUP($B105,ЗАТРАТЫ,COLUMN(Справочники!D:D)-1,FALSE)</f>
        <v>Корпоративные мероприятия</v>
      </c>
      <c r="D105" s="702">
        <f t="shared" si="14"/>
        <v>0</v>
      </c>
      <c r="E105" s="190">
        <v>0</v>
      </c>
      <c r="F105" s="213">
        <v>0</v>
      </c>
      <c r="G105" s="213">
        <v>0</v>
      </c>
      <c r="H105" s="213">
        <v>0</v>
      </c>
      <c r="I105" s="213">
        <v>0</v>
      </c>
      <c r="J105" s="213">
        <v>0</v>
      </c>
      <c r="K105" s="213">
        <v>0</v>
      </c>
      <c r="L105" s="213">
        <v>0</v>
      </c>
      <c r="M105" s="213">
        <v>0</v>
      </c>
      <c r="N105" s="213">
        <v>0</v>
      </c>
      <c r="O105" s="213">
        <v>0</v>
      </c>
      <c r="P105" s="220">
        <v>0</v>
      </c>
      <c r="Q105" s="13"/>
    </row>
    <row r="106" spans="1:17" outlineLevel="1" x14ac:dyDescent="0.2">
      <c r="A106" s="211" t="e">
        <f t="shared" si="4"/>
        <v>#REF!</v>
      </c>
      <c r="B106" s="37" t="s">
        <v>529</v>
      </c>
      <c r="C106" s="224" t="str">
        <f>VLOOKUP($B106,ЗАТРАТЫ,COLUMN(Справочники!D:D)-1,FALSE)</f>
        <v>Обучение и развитие персонала</v>
      </c>
      <c r="D106" s="702">
        <f t="shared" si="14"/>
        <v>0</v>
      </c>
      <c r="E106" s="190">
        <v>0</v>
      </c>
      <c r="F106" s="213">
        <v>0</v>
      </c>
      <c r="G106" s="213">
        <v>0</v>
      </c>
      <c r="H106" s="213">
        <v>0</v>
      </c>
      <c r="I106" s="213">
        <v>0</v>
      </c>
      <c r="J106" s="213">
        <v>0</v>
      </c>
      <c r="K106" s="213">
        <v>0</v>
      </c>
      <c r="L106" s="213">
        <v>0</v>
      </c>
      <c r="M106" s="213">
        <v>0</v>
      </c>
      <c r="N106" s="213">
        <v>0</v>
      </c>
      <c r="O106" s="213">
        <v>0</v>
      </c>
      <c r="P106" s="220">
        <v>0</v>
      </c>
      <c r="Q106" s="13"/>
    </row>
    <row r="107" spans="1:17" outlineLevel="1" x14ac:dyDescent="0.2">
      <c r="A107" s="211" t="e">
        <f t="shared" si="4"/>
        <v>#REF!</v>
      </c>
      <c r="B107" s="37" t="s">
        <v>532</v>
      </c>
      <c r="C107" s="224" t="str">
        <f>VLOOKUP($B107,ЗАТРАТЫ,COLUMN(Справочники!D:D)-1,FALSE)</f>
        <v>Прочие расходы на персонал</v>
      </c>
      <c r="D107" s="702">
        <f t="shared" si="14"/>
        <v>0</v>
      </c>
      <c r="E107" s="190">
        <v>0</v>
      </c>
      <c r="F107" s="213">
        <v>0</v>
      </c>
      <c r="G107" s="213">
        <v>0</v>
      </c>
      <c r="H107" s="213">
        <v>0</v>
      </c>
      <c r="I107" s="213">
        <v>0</v>
      </c>
      <c r="J107" s="213">
        <v>0</v>
      </c>
      <c r="K107" s="213">
        <v>0</v>
      </c>
      <c r="L107" s="213">
        <v>0</v>
      </c>
      <c r="M107" s="213">
        <v>0</v>
      </c>
      <c r="N107" s="213">
        <v>0</v>
      </c>
      <c r="O107" s="213">
        <v>0</v>
      </c>
      <c r="P107" s="220">
        <v>0</v>
      </c>
      <c r="Q107" s="13"/>
    </row>
    <row r="108" spans="1:17" x14ac:dyDescent="0.2">
      <c r="A108" s="211" t="e">
        <f t="shared" si="4"/>
        <v>#REF!</v>
      </c>
      <c r="B108" s="37" t="s">
        <v>546</v>
      </c>
      <c r="C108" s="223" t="str">
        <f>VLOOKUP($B108,ЗАТРАТЫ,COLUMN(Справочники!D:D)-1,FALSE)</f>
        <v>Начисленные расходы и резервы</v>
      </c>
      <c r="D108" s="701">
        <f t="shared" si="14"/>
        <v>0</v>
      </c>
      <c r="E108" s="166">
        <f>SUM(E109,E110,E111,E112)</f>
        <v>0</v>
      </c>
      <c r="F108" s="212">
        <f>SUM(F109,F110,F111,F112)</f>
        <v>0</v>
      </c>
      <c r="G108" s="212">
        <f t="shared" ref="G108:P108" si="19">SUM(G109,G110,G111,G112)</f>
        <v>0</v>
      </c>
      <c r="H108" s="212">
        <f t="shared" si="19"/>
        <v>0</v>
      </c>
      <c r="I108" s="212">
        <f t="shared" si="19"/>
        <v>0</v>
      </c>
      <c r="J108" s="212">
        <f t="shared" si="19"/>
        <v>0</v>
      </c>
      <c r="K108" s="212">
        <f>SUM(K109,K110,K111,K112)</f>
        <v>0</v>
      </c>
      <c r="L108" s="212">
        <f t="shared" si="19"/>
        <v>0</v>
      </c>
      <c r="M108" s="212">
        <f t="shared" si="19"/>
        <v>0</v>
      </c>
      <c r="N108" s="212">
        <f t="shared" si="19"/>
        <v>0</v>
      </c>
      <c r="O108" s="212">
        <f t="shared" si="19"/>
        <v>0</v>
      </c>
      <c r="P108" s="218">
        <f t="shared" si="19"/>
        <v>0</v>
      </c>
      <c r="Q108" s="13"/>
    </row>
    <row r="109" spans="1:17" outlineLevel="1" x14ac:dyDescent="0.2">
      <c r="A109" s="211" t="e">
        <f t="shared" si="4"/>
        <v>#REF!</v>
      </c>
      <c r="B109" s="68" t="s">
        <v>547</v>
      </c>
      <c r="C109" s="226" t="str">
        <f>VLOOKUP($B109,ЗАТРАТЫ,COLUMN(Справочники!D:D)-1,FALSE)</f>
        <v>Резерв на безнадежные долги</v>
      </c>
      <c r="D109" s="703">
        <f t="shared" si="14"/>
        <v>0</v>
      </c>
      <c r="E109" s="190"/>
      <c r="F109" s="213"/>
      <c r="G109" s="213"/>
      <c r="H109" s="213"/>
      <c r="I109" s="213"/>
      <c r="J109" s="213"/>
      <c r="K109" s="213"/>
      <c r="L109" s="213"/>
      <c r="M109" s="213"/>
      <c r="N109" s="213"/>
      <c r="O109" s="213"/>
      <c r="P109" s="220"/>
      <c r="Q109" s="13"/>
    </row>
    <row r="110" spans="1:17" outlineLevel="1" x14ac:dyDescent="0.2">
      <c r="A110" s="211" t="e">
        <f t="shared" si="4"/>
        <v>#REF!</v>
      </c>
      <c r="B110" s="68" t="s">
        <v>548</v>
      </c>
      <c r="C110" s="226" t="str">
        <f>VLOOKUP($B110,ЗАТРАТЫ,COLUMN(Справочники!D:D)-1,FALSE)</f>
        <v>Резерв на непредвиденные расходы</v>
      </c>
      <c r="D110" s="703">
        <f t="shared" si="14"/>
        <v>0</v>
      </c>
      <c r="E110" s="190"/>
      <c r="F110" s="213"/>
      <c r="G110" s="213"/>
      <c r="H110" s="213"/>
      <c r="I110" s="213"/>
      <c r="J110" s="213"/>
      <c r="K110" s="213"/>
      <c r="L110" s="213"/>
      <c r="M110" s="213"/>
      <c r="N110" s="213"/>
      <c r="O110" s="213"/>
      <c r="P110" s="220"/>
      <c r="Q110" s="13"/>
    </row>
    <row r="111" spans="1:17" outlineLevel="1" x14ac:dyDescent="0.2">
      <c r="A111" s="211" t="e">
        <f t="shared" si="4"/>
        <v>#REF!</v>
      </c>
      <c r="B111" s="68" t="s">
        <v>977</v>
      </c>
      <c r="C111" s="226" t="str">
        <f>VLOOKUP($B111,ЗАТРАТЫ,COLUMN(Справочники!D:D)-1,FALSE)</f>
        <v>Отклонения, списания, поправки</v>
      </c>
      <c r="D111" s="703">
        <f t="shared" si="14"/>
        <v>0</v>
      </c>
      <c r="E111" s="190"/>
      <c r="F111" s="213"/>
      <c r="G111" s="213"/>
      <c r="H111" s="213"/>
      <c r="I111" s="213"/>
      <c r="J111" s="213"/>
      <c r="K111" s="213"/>
      <c r="L111" s="213"/>
      <c r="M111" s="213"/>
      <c r="N111" s="213"/>
      <c r="O111" s="213"/>
      <c r="P111" s="220"/>
      <c r="Q111" s="13"/>
    </row>
    <row r="112" spans="1:17" outlineLevel="1" x14ac:dyDescent="0.2">
      <c r="A112" s="211" t="e">
        <f t="shared" si="4"/>
        <v>#REF!</v>
      </c>
      <c r="B112" s="68" t="s">
        <v>978</v>
      </c>
      <c r="C112" s="226" t="str">
        <f>VLOOKUP($B112,ЗАТРАТЫ,COLUMN(Справочники!D:D)-1,FALSE)</f>
        <v>Брак</v>
      </c>
      <c r="D112" s="703">
        <f t="shared" si="14"/>
        <v>0</v>
      </c>
      <c r="E112" s="190"/>
      <c r="F112" s="213"/>
      <c r="G112" s="213"/>
      <c r="H112" s="213"/>
      <c r="I112" s="213"/>
      <c r="J112" s="213"/>
      <c r="K112" s="213"/>
      <c r="L112" s="213"/>
      <c r="M112" s="213"/>
      <c r="N112" s="213"/>
      <c r="O112" s="213"/>
      <c r="P112" s="220"/>
      <c r="Q112" s="13"/>
    </row>
    <row r="113" spans="1:17" x14ac:dyDescent="0.2">
      <c r="A113" s="211" t="e">
        <f t="shared" si="4"/>
        <v>#REF!</v>
      </c>
      <c r="B113" s="37" t="s">
        <v>549</v>
      </c>
      <c r="C113" s="223" t="str">
        <f>VLOOKUP($B113,ЗАТРАТЫ,COLUMN(Справочники!D:D)-1,FALSE)</f>
        <v>Прочие затраты</v>
      </c>
      <c r="D113" s="701">
        <f t="shared" si="14"/>
        <v>0</v>
      </c>
      <c r="E113" s="166">
        <f>SUM(E114:E121)</f>
        <v>0</v>
      </c>
      <c r="F113" s="212">
        <f>SUM(F114:F121)</f>
        <v>0</v>
      </c>
      <c r="G113" s="212">
        <f t="shared" ref="G113:P113" si="20">SUM(G114:G121)</f>
        <v>0</v>
      </c>
      <c r="H113" s="212">
        <f t="shared" si="20"/>
        <v>0</v>
      </c>
      <c r="I113" s="212">
        <f t="shared" si="20"/>
        <v>0</v>
      </c>
      <c r="J113" s="212">
        <f t="shared" si="20"/>
        <v>0</v>
      </c>
      <c r="K113" s="212">
        <f>SUM(K114:K121)</f>
        <v>0</v>
      </c>
      <c r="L113" s="212">
        <f t="shared" si="20"/>
        <v>0</v>
      </c>
      <c r="M113" s="212">
        <f t="shared" si="20"/>
        <v>0</v>
      </c>
      <c r="N113" s="212">
        <f t="shared" si="20"/>
        <v>0</v>
      </c>
      <c r="O113" s="212">
        <f t="shared" si="20"/>
        <v>0</v>
      </c>
      <c r="P113" s="218">
        <f t="shared" si="20"/>
        <v>0</v>
      </c>
      <c r="Q113" s="13"/>
    </row>
    <row r="114" spans="1:17" outlineLevel="1" x14ac:dyDescent="0.2">
      <c r="A114" s="211" t="e">
        <f t="shared" si="4"/>
        <v>#REF!</v>
      </c>
      <c r="B114" s="68" t="s">
        <v>305</v>
      </c>
      <c r="C114" s="525" t="str">
        <f>VLOOKUP($B114,ЗАТРАТЫ,COLUMN(Справочники!D:D)-1,FALSE)</f>
        <v>Судебные расходы и арбитражные сборы</v>
      </c>
      <c r="D114" s="704">
        <f t="shared" si="14"/>
        <v>0</v>
      </c>
      <c r="E114" s="190"/>
      <c r="F114" s="213"/>
      <c r="G114" s="213">
        <v>0</v>
      </c>
      <c r="H114" s="213">
        <v>0</v>
      </c>
      <c r="I114" s="213">
        <v>0</v>
      </c>
      <c r="J114" s="213">
        <v>0</v>
      </c>
      <c r="K114" s="213">
        <v>0</v>
      </c>
      <c r="L114" s="213">
        <v>0</v>
      </c>
      <c r="M114" s="213">
        <v>0</v>
      </c>
      <c r="N114" s="213">
        <v>0</v>
      </c>
      <c r="O114" s="213">
        <v>0</v>
      </c>
      <c r="P114" s="220">
        <v>0</v>
      </c>
      <c r="Q114" s="13"/>
    </row>
    <row r="115" spans="1:17" outlineLevel="1" collapsed="1" x14ac:dyDescent="0.2">
      <c r="A115" s="211" t="e">
        <f t="shared" si="4"/>
        <v>#REF!</v>
      </c>
      <c r="B115" s="68" t="s">
        <v>306</v>
      </c>
      <c r="C115" s="526" t="str">
        <f>VLOOKUP($B115,ЗАТРАТЫ,COLUMN(Справочники!D:D)-1,FALSE)</f>
        <v>Командировочные расходы</v>
      </c>
      <c r="D115" s="705">
        <f t="shared" si="14"/>
        <v>0</v>
      </c>
      <c r="E115" s="190"/>
      <c r="F115" s="213"/>
      <c r="G115" s="213">
        <v>0</v>
      </c>
      <c r="H115" s="213">
        <v>0</v>
      </c>
      <c r="I115" s="213">
        <v>0</v>
      </c>
      <c r="J115" s="213">
        <v>0</v>
      </c>
      <c r="K115" s="213">
        <v>0</v>
      </c>
      <c r="L115" s="213">
        <v>0</v>
      </c>
      <c r="M115" s="213">
        <v>0</v>
      </c>
      <c r="N115" s="213">
        <v>0</v>
      </c>
      <c r="O115" s="213">
        <v>0</v>
      </c>
      <c r="P115" s="220">
        <v>0</v>
      </c>
      <c r="Q115" s="13"/>
    </row>
    <row r="116" spans="1:17" outlineLevel="1" collapsed="1" x14ac:dyDescent="0.2">
      <c r="A116" s="211" t="e">
        <f t="shared" si="4"/>
        <v>#REF!</v>
      </c>
      <c r="B116" s="68" t="s">
        <v>307</v>
      </c>
      <c r="C116" s="526" t="str">
        <f>VLOOKUP($B116,ЗАТРАТЫ,COLUMN(Справочники!D:D)-1,FALSE)</f>
        <v>Представительские расходы</v>
      </c>
      <c r="D116" s="705">
        <f t="shared" si="14"/>
        <v>0</v>
      </c>
      <c r="E116" s="190"/>
      <c r="F116" s="213"/>
      <c r="G116" s="213">
        <v>0</v>
      </c>
      <c r="H116" s="213">
        <v>0</v>
      </c>
      <c r="I116" s="213">
        <v>0</v>
      </c>
      <c r="J116" s="213">
        <v>0</v>
      </c>
      <c r="K116" s="213">
        <v>0</v>
      </c>
      <c r="L116" s="213">
        <v>0</v>
      </c>
      <c r="M116" s="213">
        <v>0</v>
      </c>
      <c r="N116" s="213">
        <v>0</v>
      </c>
      <c r="O116" s="213">
        <v>0</v>
      </c>
      <c r="P116" s="220">
        <v>0</v>
      </c>
      <c r="Q116" s="13"/>
    </row>
    <row r="117" spans="1:17" outlineLevel="1" collapsed="1" x14ac:dyDescent="0.2">
      <c r="A117" s="211" t="e">
        <f>A116+1</f>
        <v>#REF!</v>
      </c>
      <c r="B117" s="68" t="s">
        <v>308</v>
      </c>
      <c r="C117" s="526" t="str">
        <f>VLOOKUP($B117,ЗАТРАТЫ,COLUMN(Справочники!D:D)-1,FALSE)</f>
        <v>Абонентская плата за поддержку ИС</v>
      </c>
      <c r="D117" s="705">
        <f t="shared" si="14"/>
        <v>0</v>
      </c>
      <c r="E117" s="190"/>
      <c r="F117" s="213"/>
      <c r="G117" s="213">
        <v>0</v>
      </c>
      <c r="H117" s="213">
        <v>0</v>
      </c>
      <c r="I117" s="213">
        <v>0</v>
      </c>
      <c r="J117" s="213">
        <v>0</v>
      </c>
      <c r="K117" s="213">
        <v>0</v>
      </c>
      <c r="L117" s="213">
        <v>0</v>
      </c>
      <c r="M117" s="213">
        <v>0</v>
      </c>
      <c r="N117" s="213">
        <v>0</v>
      </c>
      <c r="O117" s="213">
        <v>0</v>
      </c>
      <c r="P117" s="220">
        <v>0</v>
      </c>
      <c r="Q117" s="13"/>
    </row>
    <row r="118" spans="1:17" outlineLevel="1" x14ac:dyDescent="0.2">
      <c r="A118" s="211" t="e">
        <f>A117+1</f>
        <v>#REF!</v>
      </c>
      <c r="B118" s="68" t="s">
        <v>695</v>
      </c>
      <c r="C118" s="526" t="str">
        <f>VLOOKUP($B118,ЗАТРАТЫ,COLUMN(Справочники!D:D)-1,FALSE)</f>
        <v>Списание ОС стоимостью до 10 000 рублей</v>
      </c>
      <c r="D118" s="705">
        <f t="shared" si="14"/>
        <v>0</v>
      </c>
      <c r="E118" s="190"/>
      <c r="F118" s="213"/>
      <c r="G118" s="213">
        <v>0</v>
      </c>
      <c r="H118" s="213">
        <v>0</v>
      </c>
      <c r="I118" s="213">
        <v>0</v>
      </c>
      <c r="J118" s="213">
        <v>0</v>
      </c>
      <c r="K118" s="213">
        <v>0</v>
      </c>
      <c r="L118" s="213">
        <v>0</v>
      </c>
      <c r="M118" s="213">
        <v>0</v>
      </c>
      <c r="N118" s="213">
        <v>0</v>
      </c>
      <c r="O118" s="213">
        <v>0</v>
      </c>
      <c r="P118" s="220">
        <v>0</v>
      </c>
      <c r="Q118" s="13"/>
    </row>
    <row r="119" spans="1:17" outlineLevel="1" x14ac:dyDescent="0.2">
      <c r="A119" s="211" t="e">
        <f>A118+1</f>
        <v>#REF!</v>
      </c>
      <c r="B119" s="68" t="s">
        <v>696</v>
      </c>
      <c r="C119" s="526" t="str">
        <f>VLOOKUP($B119,ЗАТРАТЫ,COLUMN(Справочники!D:D)-1,FALSE)</f>
        <v>Компенсация за использование личного транспорта</v>
      </c>
      <c r="D119" s="705">
        <f t="shared" si="14"/>
        <v>0</v>
      </c>
      <c r="E119" s="190"/>
      <c r="F119" s="213"/>
      <c r="G119" s="213">
        <v>0</v>
      </c>
      <c r="H119" s="213">
        <v>0</v>
      </c>
      <c r="I119" s="213">
        <v>0</v>
      </c>
      <c r="J119" s="213">
        <v>0</v>
      </c>
      <c r="K119" s="213">
        <v>0</v>
      </c>
      <c r="L119" s="213">
        <v>0</v>
      </c>
      <c r="M119" s="213">
        <v>0</v>
      </c>
      <c r="N119" s="213">
        <v>0</v>
      </c>
      <c r="O119" s="213">
        <v>0</v>
      </c>
      <c r="P119" s="220">
        <v>0</v>
      </c>
      <c r="Q119" s="13"/>
    </row>
    <row r="120" spans="1:17" outlineLevel="1" x14ac:dyDescent="0.2">
      <c r="A120" s="211" t="e">
        <f>A119+1</f>
        <v>#REF!</v>
      </c>
      <c r="B120" s="68" t="s">
        <v>697</v>
      </c>
      <c r="C120" s="526" t="str">
        <f>VLOOKUP($B120,ЗАТРАТЫ,COLUMN(Справочники!D:D)-1,FALSE)</f>
        <v>Агентские вознаграждения</v>
      </c>
      <c r="D120" s="705">
        <f t="shared" si="14"/>
        <v>0</v>
      </c>
      <c r="E120" s="190"/>
      <c r="F120" s="213"/>
      <c r="G120" s="213">
        <v>0</v>
      </c>
      <c r="H120" s="213">
        <v>0</v>
      </c>
      <c r="I120" s="213">
        <v>0</v>
      </c>
      <c r="J120" s="213">
        <v>0</v>
      </c>
      <c r="K120" s="213">
        <v>0</v>
      </c>
      <c r="L120" s="213">
        <v>0</v>
      </c>
      <c r="M120" s="213">
        <v>0</v>
      </c>
      <c r="N120" s="213">
        <v>0</v>
      </c>
      <c r="O120" s="213">
        <v>0</v>
      </c>
      <c r="P120" s="220">
        <v>0</v>
      </c>
      <c r="Q120" s="13"/>
    </row>
    <row r="121" spans="1:17" outlineLevel="1" x14ac:dyDescent="0.2">
      <c r="A121" s="211" t="e">
        <f>A120+1</f>
        <v>#REF!</v>
      </c>
      <c r="B121" s="68" t="s">
        <v>698</v>
      </c>
      <c r="C121" s="526" t="str">
        <f>VLOOKUP($B121,ЗАТРАТЫ,COLUMN(Справочники!D:D)-1,FALSE)</f>
        <v>Прочие</v>
      </c>
      <c r="D121" s="705">
        <f t="shared" si="14"/>
        <v>0</v>
      </c>
      <c r="E121" s="718"/>
      <c r="F121" s="719"/>
      <c r="G121" s="719">
        <v>0</v>
      </c>
      <c r="H121" s="719">
        <v>0</v>
      </c>
      <c r="I121" s="719">
        <v>0</v>
      </c>
      <c r="J121" s="719">
        <v>0</v>
      </c>
      <c r="K121" s="719">
        <v>0</v>
      </c>
      <c r="L121" s="719">
        <v>0</v>
      </c>
      <c r="M121" s="719">
        <v>0</v>
      </c>
      <c r="N121" s="719">
        <v>0</v>
      </c>
      <c r="O121" s="719">
        <v>0</v>
      </c>
      <c r="P121" s="697">
        <v>0</v>
      </c>
      <c r="Q121" s="13"/>
    </row>
    <row r="122" spans="1:17" s="126" customFormat="1" x14ac:dyDescent="0.2">
      <c r="A122" s="139"/>
      <c r="B122" s="140"/>
      <c r="C122" s="141" t="s">
        <v>923</v>
      </c>
      <c r="D122" s="124">
        <f t="shared" ref="D122:P122" si="21">SUM(D15,D35,D37,D42,D47,D81,D87,D99,D103,D108,D113)</f>
        <v>0</v>
      </c>
      <c r="E122" s="124">
        <f t="shared" si="21"/>
        <v>0</v>
      </c>
      <c r="F122" s="124">
        <f t="shared" si="21"/>
        <v>0</v>
      </c>
      <c r="G122" s="124">
        <f t="shared" si="21"/>
        <v>0</v>
      </c>
      <c r="H122" s="124">
        <f t="shared" si="21"/>
        <v>0</v>
      </c>
      <c r="I122" s="124">
        <f t="shared" si="21"/>
        <v>0</v>
      </c>
      <c r="J122" s="124">
        <f t="shared" si="21"/>
        <v>0</v>
      </c>
      <c r="K122" s="124">
        <f t="shared" si="21"/>
        <v>0</v>
      </c>
      <c r="L122" s="124">
        <f t="shared" si="21"/>
        <v>0</v>
      </c>
      <c r="M122" s="124">
        <f t="shared" si="21"/>
        <v>0</v>
      </c>
      <c r="N122" s="124">
        <f t="shared" si="21"/>
        <v>0</v>
      </c>
      <c r="O122" s="124">
        <f t="shared" si="21"/>
        <v>0</v>
      </c>
      <c r="P122" s="125">
        <f t="shared" si="21"/>
        <v>0</v>
      </c>
    </row>
  </sheetData>
  <mergeCells count="7">
    <mergeCell ref="B2:P2"/>
    <mergeCell ref="B4:P4"/>
    <mergeCell ref="E12:P12"/>
    <mergeCell ref="A12:A13"/>
    <mergeCell ref="B12:B13"/>
    <mergeCell ref="C12:C13"/>
    <mergeCell ref="D12:D13"/>
  </mergeCells>
  <phoneticPr fontId="2" type="noConversion"/>
  <hyperlinks>
    <hyperlink ref="B1" location="Содержание!A1" display="Вернуться к содержанию"/>
  </hyperlinks>
  <pageMargins left="0.25" right="0.28999999999999998" top="0.37" bottom="0.38" header="0.22" footer="0.22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116"/>
  <sheetViews>
    <sheetView zoomScale="9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C36" sqref="C36"/>
    </sheetView>
  </sheetViews>
  <sheetFormatPr defaultRowHeight="12.75" outlineLevelRow="2" x14ac:dyDescent="0.2"/>
  <cols>
    <col min="1" max="1" width="0.140625" style="206" customWidth="1"/>
    <col min="2" max="2" width="9.140625" style="1"/>
    <col min="3" max="3" width="60.140625" style="1" bestFit="1" customWidth="1"/>
    <col min="4" max="4" width="11.42578125" style="100" bestFit="1" customWidth="1"/>
    <col min="5" max="5" width="9.85546875" style="1" customWidth="1"/>
    <col min="6" max="6" width="10" style="1" customWidth="1"/>
    <col min="7" max="8" width="9.5703125" style="1" bestFit="1" customWidth="1"/>
    <col min="9" max="10" width="10" style="1" customWidth="1"/>
    <col min="11" max="12" width="10.28515625" style="1" bestFit="1" customWidth="1"/>
    <col min="13" max="15" width="10" style="1" customWidth="1"/>
    <col min="16" max="16" width="12.42578125" style="13" customWidth="1"/>
    <col min="17" max="16384" width="9.140625" style="1"/>
  </cols>
  <sheetData>
    <row r="1" spans="1:19" x14ac:dyDescent="0.2">
      <c r="B1" s="12" t="s">
        <v>362</v>
      </c>
      <c r="C1" s="13"/>
      <c r="P1" s="1"/>
    </row>
    <row r="2" spans="1:19" ht="30" customHeight="1" x14ac:dyDescent="0.2">
      <c r="B2" s="924"/>
      <c r="C2" s="924"/>
      <c r="D2" s="924"/>
      <c r="E2" s="924"/>
      <c r="F2" s="924"/>
      <c r="G2" s="924"/>
      <c r="H2" s="924"/>
      <c r="I2" s="924"/>
      <c r="J2" s="924"/>
      <c r="K2" s="924"/>
      <c r="L2" s="924"/>
      <c r="M2" s="924"/>
      <c r="N2" s="924"/>
      <c r="O2" s="924"/>
      <c r="P2" s="924"/>
      <c r="Q2" s="147"/>
      <c r="R2" s="147"/>
      <c r="S2" s="147"/>
    </row>
    <row r="4" spans="1:19" ht="30" customHeight="1" x14ac:dyDescent="0.2">
      <c r="B4" s="948" t="s">
        <v>510</v>
      </c>
      <c r="C4" s="948"/>
      <c r="D4" s="948"/>
      <c r="E4" s="948"/>
      <c r="F4" s="948"/>
      <c r="G4" s="948"/>
      <c r="H4" s="948"/>
      <c r="I4" s="948"/>
      <c r="J4" s="948"/>
      <c r="K4" s="948"/>
      <c r="L4" s="948"/>
      <c r="M4" s="948"/>
      <c r="N4" s="948"/>
      <c r="O4" s="948"/>
      <c r="P4" s="948"/>
      <c r="Q4" s="147"/>
      <c r="R4" s="147"/>
      <c r="S4" s="147"/>
    </row>
    <row r="5" spans="1:19" ht="12.75" customHeight="1" x14ac:dyDescent="0.2"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2"/>
    </row>
    <row r="7" spans="1:19" ht="12.75" customHeight="1" x14ac:dyDescent="0.2">
      <c r="A7" s="940" t="s">
        <v>924</v>
      </c>
      <c r="B7" s="942" t="s">
        <v>979</v>
      </c>
      <c r="C7" s="944" t="s">
        <v>997</v>
      </c>
      <c r="D7" s="946" t="s">
        <v>998</v>
      </c>
      <c r="E7" s="938" t="s">
        <v>981</v>
      </c>
      <c r="F7" s="938"/>
      <c r="G7" s="938"/>
      <c r="H7" s="938"/>
      <c r="I7" s="938"/>
      <c r="J7" s="938"/>
      <c r="K7" s="938"/>
      <c r="L7" s="938"/>
      <c r="M7" s="938"/>
      <c r="N7" s="938"/>
      <c r="O7" s="938"/>
      <c r="P7" s="939"/>
    </row>
    <row r="8" spans="1:19" s="100" customFormat="1" x14ac:dyDescent="0.2">
      <c r="A8" s="941"/>
      <c r="B8" s="943"/>
      <c r="C8" s="945"/>
      <c r="D8" s="947"/>
      <c r="E8" s="266">
        <f>Реализация!H6</f>
        <v>42186</v>
      </c>
      <c r="F8" s="159">
        <f>E8+31</f>
        <v>42217</v>
      </c>
      <c r="G8" s="159">
        <f t="shared" ref="G8:P8" si="0">F8+31</f>
        <v>42248</v>
      </c>
      <c r="H8" s="159">
        <f t="shared" si="0"/>
        <v>42279</v>
      </c>
      <c r="I8" s="159">
        <f t="shared" si="0"/>
        <v>42310</v>
      </c>
      <c r="J8" s="159">
        <f t="shared" si="0"/>
        <v>42341</v>
      </c>
      <c r="K8" s="159">
        <f t="shared" si="0"/>
        <v>42372</v>
      </c>
      <c r="L8" s="159">
        <f t="shared" si="0"/>
        <v>42403</v>
      </c>
      <c r="M8" s="159">
        <f t="shared" si="0"/>
        <v>42434</v>
      </c>
      <c r="N8" s="159">
        <f t="shared" si="0"/>
        <v>42465</v>
      </c>
      <c r="O8" s="159">
        <f t="shared" si="0"/>
        <v>42496</v>
      </c>
      <c r="P8" s="159">
        <f t="shared" si="0"/>
        <v>42527</v>
      </c>
      <c r="Q8" s="148"/>
    </row>
    <row r="9" spans="1:19" s="121" customFormat="1" x14ac:dyDescent="0.2">
      <c r="A9" s="208"/>
      <c r="B9" s="99">
        <v>1</v>
      </c>
      <c r="C9" s="99">
        <f t="shared" ref="C9:P9" si="1">B9+1</f>
        <v>2</v>
      </c>
      <c r="D9" s="123">
        <f>P9+1</f>
        <v>15</v>
      </c>
      <c r="E9" s="99">
        <f>C9+1</f>
        <v>3</v>
      </c>
      <c r="F9" s="99">
        <f t="shared" si="1"/>
        <v>4</v>
      </c>
      <c r="G9" s="99">
        <f t="shared" si="1"/>
        <v>5</v>
      </c>
      <c r="H9" s="99">
        <f t="shared" si="1"/>
        <v>6</v>
      </c>
      <c r="I9" s="99">
        <f t="shared" si="1"/>
        <v>7</v>
      </c>
      <c r="J9" s="99">
        <f t="shared" si="1"/>
        <v>8</v>
      </c>
      <c r="K9" s="99">
        <f t="shared" si="1"/>
        <v>9</v>
      </c>
      <c r="L9" s="99">
        <f t="shared" si="1"/>
        <v>10</v>
      </c>
      <c r="M9" s="99">
        <f t="shared" si="1"/>
        <v>11</v>
      </c>
      <c r="N9" s="99">
        <f t="shared" si="1"/>
        <v>12</v>
      </c>
      <c r="O9" s="99">
        <f t="shared" si="1"/>
        <v>13</v>
      </c>
      <c r="P9" s="99">
        <f t="shared" si="1"/>
        <v>14</v>
      </c>
      <c r="Q9" s="1"/>
    </row>
    <row r="10" spans="1:19" s="126" customFormat="1" x14ac:dyDescent="0.2">
      <c r="A10" s="210">
        <v>1</v>
      </c>
      <c r="B10" s="37" t="s">
        <v>428</v>
      </c>
      <c r="C10" s="221" t="str">
        <f>VLOOKUP($B10,ЗАТРАТЫ,COLUMN(Справочники!D:D)-1,FALSE)</f>
        <v>Материальные затраты</v>
      </c>
      <c r="D10" s="709">
        <f t="shared" ref="D10:D75" si="2">SUM(E10:P10)</f>
        <v>0</v>
      </c>
      <c r="E10" s="219">
        <f>'ПРОИЗ расходы'!E11+'АДМХОЗ затраты'!E14+'Комм. затраты'!E15</f>
        <v>0</v>
      </c>
      <c r="F10" s="216">
        <f>'ПРОИЗ расходы'!F11+'АДМХОЗ затраты'!F14+'Комм. затраты'!F15</f>
        <v>0</v>
      </c>
      <c r="G10" s="216">
        <f>'ПРОИЗ расходы'!G11+'АДМХОЗ затраты'!G14+'Комм. затраты'!G15</f>
        <v>0</v>
      </c>
      <c r="H10" s="216">
        <f>'ПРОИЗ расходы'!H11+'АДМХОЗ затраты'!H14+'Комм. затраты'!H15</f>
        <v>0</v>
      </c>
      <c r="I10" s="216">
        <f>'ПРОИЗ расходы'!I11+'АДМХОЗ затраты'!I14+'Комм. затраты'!I15</f>
        <v>0</v>
      </c>
      <c r="J10" s="216">
        <f>'ПРОИЗ расходы'!J11+'АДМХОЗ затраты'!J14+'Комм. затраты'!J15</f>
        <v>0</v>
      </c>
      <c r="K10" s="216">
        <f>'ПРОИЗ расходы'!K11+'АДМХОЗ затраты'!K14+'Комм. затраты'!K15</f>
        <v>0</v>
      </c>
      <c r="L10" s="216">
        <f>'ПРОИЗ расходы'!L11+'АДМХОЗ затраты'!L14+'Комм. затраты'!L15</f>
        <v>0</v>
      </c>
      <c r="M10" s="216">
        <f>'ПРОИЗ расходы'!M11+'АДМХОЗ затраты'!M14+'Комм. затраты'!M15</f>
        <v>0</v>
      </c>
      <c r="N10" s="216">
        <f>'ПРОИЗ расходы'!N11+'АДМХОЗ затраты'!N14+'Комм. затраты'!N15</f>
        <v>0</v>
      </c>
      <c r="O10" s="216">
        <f>'ПРОИЗ расходы'!O11+'АДМХОЗ затраты'!O14+'Комм. затраты'!O15</f>
        <v>0</v>
      </c>
      <c r="P10" s="217">
        <f>'ПРОИЗ расходы'!P11+'АДМХОЗ затраты'!P14+'Комм. затраты'!P15</f>
        <v>0</v>
      </c>
    </row>
    <row r="11" spans="1:19" outlineLevel="1" x14ac:dyDescent="0.2">
      <c r="A11" s="211">
        <f>A10+1</f>
        <v>2</v>
      </c>
      <c r="B11" s="37" t="s">
        <v>430</v>
      </c>
      <c r="C11" s="79" t="str">
        <f>VLOOKUP($B11,ЗАТРАТЫ,COLUMN(Справочники!D:D)-1,FALSE)</f>
        <v>Основное сырье и материалы</v>
      </c>
      <c r="D11" s="710">
        <f t="shared" si="2"/>
        <v>0</v>
      </c>
      <c r="E11" s="163">
        <f>'ПРОИЗ расходы'!E12+'АДМХОЗ затраты'!E15+'Комм. затраты'!E16</f>
        <v>0</v>
      </c>
      <c r="F11" s="214">
        <f>'ПРОИЗ расходы'!F12+'АДМХОЗ затраты'!F15+'Комм. затраты'!F16</f>
        <v>0</v>
      </c>
      <c r="G11" s="214">
        <f>'ПРОИЗ расходы'!G12+'АДМХОЗ затраты'!G15+'Комм. затраты'!G16</f>
        <v>0</v>
      </c>
      <c r="H11" s="214">
        <f>'ПРОИЗ расходы'!H12+'АДМХОЗ затраты'!H15+'Комм. затраты'!H16</f>
        <v>0</v>
      </c>
      <c r="I11" s="214">
        <f>'ПРОИЗ расходы'!I12+'АДМХОЗ затраты'!I15+'Комм. затраты'!I16</f>
        <v>0</v>
      </c>
      <c r="J11" s="214">
        <f>'ПРОИЗ расходы'!J12+'АДМХОЗ затраты'!J15+'Комм. затраты'!J16</f>
        <v>0</v>
      </c>
      <c r="K11" s="214">
        <f>'ПРОИЗ расходы'!K12+'АДМХОЗ затраты'!K15+'Комм. затраты'!K16</f>
        <v>0</v>
      </c>
      <c r="L11" s="214">
        <f>'ПРОИЗ расходы'!L12+'АДМХОЗ затраты'!L15+'Комм. затраты'!L16</f>
        <v>0</v>
      </c>
      <c r="M11" s="214">
        <f>'ПРОИЗ расходы'!M12+'АДМХОЗ затраты'!M15+'Комм. затраты'!M16</f>
        <v>0</v>
      </c>
      <c r="N11" s="214">
        <f>'ПРОИЗ расходы'!N12+'АДМХОЗ затраты'!N15+'Комм. затраты'!N16</f>
        <v>0</v>
      </c>
      <c r="O11" s="214">
        <f>'ПРОИЗ расходы'!O12+'АДМХОЗ затраты'!O15+'Комм. затраты'!O16</f>
        <v>0</v>
      </c>
      <c r="P11" s="215">
        <f>'ПРОИЗ расходы'!P12+'АДМХОЗ затраты'!P15+'Комм. затраты'!P16</f>
        <v>0</v>
      </c>
      <c r="Q11" s="13"/>
    </row>
    <row r="12" spans="1:19" s="2" customFormat="1" outlineLevel="1" x14ac:dyDescent="0.2">
      <c r="A12" s="211">
        <f>A11+1</f>
        <v>3</v>
      </c>
      <c r="B12" s="37" t="s">
        <v>431</v>
      </c>
      <c r="C12" s="79" t="str">
        <f>VLOOKUP($B12,ЗАТРАТЫ,COLUMN(Справочники!D:D)-1,FALSE)</f>
        <v>Полуфабрикаты собственного производства</v>
      </c>
      <c r="D12" s="710">
        <f t="shared" si="2"/>
        <v>0</v>
      </c>
      <c r="E12" s="163">
        <f>'ПРОИЗ расходы'!E13+'АДМХОЗ затраты'!E16+'Комм. затраты'!E17</f>
        <v>0</v>
      </c>
      <c r="F12" s="214">
        <f>'ПРОИЗ расходы'!F13+'АДМХОЗ затраты'!F16+'Комм. затраты'!F17</f>
        <v>0</v>
      </c>
      <c r="G12" s="214">
        <f>'ПРОИЗ расходы'!G13+'АДМХОЗ затраты'!G16+'Комм. затраты'!G17</f>
        <v>0</v>
      </c>
      <c r="H12" s="214">
        <f>'ПРОИЗ расходы'!H13+'АДМХОЗ затраты'!H16+'Комм. затраты'!H17</f>
        <v>0</v>
      </c>
      <c r="I12" s="214">
        <f>'ПРОИЗ расходы'!I13+'АДМХОЗ затраты'!I16+'Комм. затраты'!I17</f>
        <v>0</v>
      </c>
      <c r="J12" s="214">
        <f>'ПРОИЗ расходы'!J13+'АДМХОЗ затраты'!J16+'Комм. затраты'!J17</f>
        <v>0</v>
      </c>
      <c r="K12" s="214">
        <f>'ПРОИЗ расходы'!K13+'АДМХОЗ затраты'!K16+'Комм. затраты'!K17</f>
        <v>0</v>
      </c>
      <c r="L12" s="214">
        <f>'ПРОИЗ расходы'!L13+'АДМХОЗ затраты'!L16+'Комм. затраты'!L17</f>
        <v>0</v>
      </c>
      <c r="M12" s="214">
        <f>'ПРОИЗ расходы'!M13+'АДМХОЗ затраты'!M16+'Комм. затраты'!M17</f>
        <v>0</v>
      </c>
      <c r="N12" s="214">
        <f>'ПРОИЗ расходы'!N13+'АДМХОЗ затраты'!N16+'Комм. затраты'!N17</f>
        <v>0</v>
      </c>
      <c r="O12" s="214">
        <f>'ПРОИЗ расходы'!O13+'АДМХОЗ затраты'!O16+'Комм. затраты'!O17</f>
        <v>0</v>
      </c>
      <c r="P12" s="215">
        <f>'ПРОИЗ расходы'!P13+'АДМХОЗ затраты'!P16+'Комм. затраты'!P17</f>
        <v>0</v>
      </c>
      <c r="Q12" s="126"/>
    </row>
    <row r="13" spans="1:19" outlineLevel="1" x14ac:dyDescent="0.2">
      <c r="A13" s="211">
        <f>A12+1</f>
        <v>4</v>
      </c>
      <c r="B13" s="37" t="s">
        <v>432</v>
      </c>
      <c r="C13" s="79" t="str">
        <f>VLOOKUP($B13,ЗАТРАТЫ,COLUMN(Справочники!D:D)-1,FALSE)</f>
        <v>Покупные полуфабрикаты</v>
      </c>
      <c r="D13" s="710">
        <f t="shared" si="2"/>
        <v>0</v>
      </c>
      <c r="E13" s="163">
        <f>'ПРОИЗ расходы'!E14+'АДМХОЗ затраты'!E17+'Комм. затраты'!E18</f>
        <v>0</v>
      </c>
      <c r="F13" s="214">
        <f>'ПРОИЗ расходы'!F14+'АДМХОЗ затраты'!F17+'Комм. затраты'!F18</f>
        <v>0</v>
      </c>
      <c r="G13" s="214">
        <f>'ПРОИЗ расходы'!G14+'АДМХОЗ затраты'!G17+'Комм. затраты'!G18</f>
        <v>0</v>
      </c>
      <c r="H13" s="214">
        <f>'ПРОИЗ расходы'!H14+'АДМХОЗ затраты'!H17+'Комм. затраты'!H18</f>
        <v>0</v>
      </c>
      <c r="I13" s="214">
        <f>'ПРОИЗ расходы'!I14+'АДМХОЗ затраты'!I17+'Комм. затраты'!I18</f>
        <v>0</v>
      </c>
      <c r="J13" s="214">
        <f>'ПРОИЗ расходы'!J14+'АДМХОЗ затраты'!J17+'Комм. затраты'!J18</f>
        <v>0</v>
      </c>
      <c r="K13" s="214">
        <f>'ПРОИЗ расходы'!K14+'АДМХОЗ затраты'!K17+'Комм. затраты'!K18</f>
        <v>0</v>
      </c>
      <c r="L13" s="214">
        <f>'ПРОИЗ расходы'!L14+'АДМХОЗ затраты'!L17+'Комм. затраты'!L18</f>
        <v>0</v>
      </c>
      <c r="M13" s="214">
        <f>'ПРОИЗ расходы'!M14+'АДМХОЗ затраты'!M17+'Комм. затраты'!M18</f>
        <v>0</v>
      </c>
      <c r="N13" s="214">
        <f>'ПРОИЗ расходы'!N14+'АДМХОЗ затраты'!N17+'Комм. затраты'!N18</f>
        <v>0</v>
      </c>
      <c r="O13" s="214">
        <f>'ПРОИЗ расходы'!O14+'АДМХОЗ затраты'!O17+'Комм. затраты'!O18</f>
        <v>0</v>
      </c>
      <c r="P13" s="215">
        <f>'ПРОИЗ расходы'!P14+'АДМХОЗ затраты'!P17+'Комм. затраты'!P18</f>
        <v>0</v>
      </c>
      <c r="Q13" s="13"/>
    </row>
    <row r="14" spans="1:19" s="126" customFormat="1" outlineLevel="1" x14ac:dyDescent="0.2">
      <c r="A14" s="211">
        <f t="shared" ref="A14:A110" si="3">A13+1</f>
        <v>5</v>
      </c>
      <c r="B14" s="37" t="s">
        <v>433</v>
      </c>
      <c r="C14" s="79" t="str">
        <f>VLOOKUP($B14,ЗАТРАТЫ,COLUMN(Справочники!D:D)-1,FALSE)</f>
        <v>Упаковочные материалы</v>
      </c>
      <c r="D14" s="710">
        <f t="shared" si="2"/>
        <v>0</v>
      </c>
      <c r="E14" s="163">
        <f>'ПРОИЗ расходы'!E15+'АДМХОЗ затраты'!E18+'Комм. затраты'!E19</f>
        <v>0</v>
      </c>
      <c r="F14" s="214">
        <f>'ПРОИЗ расходы'!F15+'АДМХОЗ затраты'!F18+'Комм. затраты'!F19</f>
        <v>0</v>
      </c>
      <c r="G14" s="214">
        <f>'ПРОИЗ расходы'!G15+'АДМХОЗ затраты'!G18+'Комм. затраты'!G19</f>
        <v>0</v>
      </c>
      <c r="H14" s="214">
        <f>'ПРОИЗ расходы'!H15+'АДМХОЗ затраты'!H18+'Комм. затраты'!H19</f>
        <v>0</v>
      </c>
      <c r="I14" s="214">
        <f>'ПРОИЗ расходы'!I15+'АДМХОЗ затраты'!I18+'Комм. затраты'!I19</f>
        <v>0</v>
      </c>
      <c r="J14" s="214">
        <f>'ПРОИЗ расходы'!J15+'АДМХОЗ затраты'!J18+'Комм. затраты'!J19</f>
        <v>0</v>
      </c>
      <c r="K14" s="214">
        <f>'ПРОИЗ расходы'!K15+'АДМХОЗ затраты'!K18+'Комм. затраты'!K19</f>
        <v>0</v>
      </c>
      <c r="L14" s="214">
        <f>'ПРОИЗ расходы'!L15+'АДМХОЗ затраты'!L18+'Комм. затраты'!L19</f>
        <v>0</v>
      </c>
      <c r="M14" s="214">
        <f>'ПРОИЗ расходы'!M15+'АДМХОЗ затраты'!M18+'Комм. затраты'!M19</f>
        <v>0</v>
      </c>
      <c r="N14" s="214">
        <f>'ПРОИЗ расходы'!N15+'АДМХОЗ затраты'!N18+'Комм. затраты'!N19</f>
        <v>0</v>
      </c>
      <c r="O14" s="214">
        <f>'ПРОИЗ расходы'!O15+'АДМХОЗ затраты'!O18+'Комм. затраты'!O19</f>
        <v>0</v>
      </c>
      <c r="P14" s="215">
        <f>'ПРОИЗ расходы'!P15+'АДМХОЗ затраты'!P18+'Комм. затраты'!P19</f>
        <v>0</v>
      </c>
    </row>
    <row r="15" spans="1:19" s="2" customFormat="1" outlineLevel="1" x14ac:dyDescent="0.2">
      <c r="A15" s="211">
        <f t="shared" si="3"/>
        <v>6</v>
      </c>
      <c r="B15" s="37" t="s">
        <v>435</v>
      </c>
      <c r="C15" s="79" t="str">
        <f>VLOOKUP($B15,ЗАТРАТЫ,COLUMN(Справочники!D:D)-1,FALSE)</f>
        <v>Материалы на содержание и ремонт зданий и сооружений</v>
      </c>
      <c r="D15" s="710">
        <f t="shared" si="2"/>
        <v>0</v>
      </c>
      <c r="E15" s="163">
        <f>'ПРОИЗ расходы'!E16+'АДМХОЗ затраты'!E19+'Комм. затраты'!E20</f>
        <v>0</v>
      </c>
      <c r="F15" s="214">
        <f>'ПРОИЗ расходы'!F16+'АДМХОЗ затраты'!F19+'Комм. затраты'!F20</f>
        <v>0</v>
      </c>
      <c r="G15" s="214">
        <f>'ПРОИЗ расходы'!G16+'АДМХОЗ затраты'!G19+'Комм. затраты'!G20</f>
        <v>0</v>
      </c>
      <c r="H15" s="214">
        <f>'ПРОИЗ расходы'!H16+'АДМХОЗ затраты'!H19+'Комм. затраты'!H20</f>
        <v>0</v>
      </c>
      <c r="I15" s="214">
        <f>'ПРОИЗ расходы'!I16+'АДМХОЗ затраты'!I19+'Комм. затраты'!I20</f>
        <v>0</v>
      </c>
      <c r="J15" s="214">
        <f>'ПРОИЗ расходы'!J16+'АДМХОЗ затраты'!J19+'Комм. затраты'!J20</f>
        <v>0</v>
      </c>
      <c r="K15" s="214">
        <f>'ПРОИЗ расходы'!K16+'АДМХОЗ затраты'!K19+'Комм. затраты'!K20</f>
        <v>0</v>
      </c>
      <c r="L15" s="214">
        <f>'ПРОИЗ расходы'!L16+'АДМХОЗ затраты'!L19+'Комм. затраты'!L20</f>
        <v>0</v>
      </c>
      <c r="M15" s="214">
        <f>'ПРОИЗ расходы'!M16+'АДМХОЗ затраты'!M19+'Комм. затраты'!M20</f>
        <v>0</v>
      </c>
      <c r="N15" s="214">
        <f>'ПРОИЗ расходы'!N16+'АДМХОЗ затраты'!N19+'Комм. затраты'!N20</f>
        <v>0</v>
      </c>
      <c r="O15" s="214">
        <f>'ПРОИЗ расходы'!O16+'АДМХОЗ затраты'!O19+'Комм. затраты'!O20</f>
        <v>0</v>
      </c>
      <c r="P15" s="215">
        <f>'ПРОИЗ расходы'!P16+'АДМХОЗ затраты'!P19+'Комм. затраты'!P20</f>
        <v>0</v>
      </c>
      <c r="Q15" s="126"/>
    </row>
    <row r="16" spans="1:19" outlineLevel="1" x14ac:dyDescent="0.2">
      <c r="A16" s="211">
        <f t="shared" si="3"/>
        <v>7</v>
      </c>
      <c r="B16" s="37" t="s">
        <v>437</v>
      </c>
      <c r="C16" s="79" t="str">
        <f>VLOOKUP($B16,ЗАТРАТЫ,COLUMN(Справочники!D:D)-1,FALSE)</f>
        <v>Материалы на содержание и ремонт производственного оборудования</v>
      </c>
      <c r="D16" s="710">
        <f t="shared" si="2"/>
        <v>0</v>
      </c>
      <c r="E16" s="163">
        <f>'ПРОИЗ расходы'!E17+'АДМХОЗ затраты'!E20+'Комм. затраты'!E21</f>
        <v>0</v>
      </c>
      <c r="F16" s="214">
        <f>'ПРОИЗ расходы'!F17+'АДМХОЗ затраты'!F20+'Комм. затраты'!F21</f>
        <v>0</v>
      </c>
      <c r="G16" s="214">
        <f>'ПРОИЗ расходы'!G17+'АДМХОЗ затраты'!G20+'Комм. затраты'!G21</f>
        <v>0</v>
      </c>
      <c r="H16" s="214">
        <f>'ПРОИЗ расходы'!H17+'АДМХОЗ затраты'!H20+'Комм. затраты'!H21</f>
        <v>0</v>
      </c>
      <c r="I16" s="214">
        <f>'ПРОИЗ расходы'!I17+'АДМХОЗ затраты'!I20+'Комм. затраты'!I21</f>
        <v>0</v>
      </c>
      <c r="J16" s="214">
        <f>'ПРОИЗ расходы'!J17+'АДМХОЗ затраты'!J20+'Комм. затраты'!J21</f>
        <v>0</v>
      </c>
      <c r="K16" s="214">
        <f>'ПРОИЗ расходы'!K17+'АДМХОЗ затраты'!K20+'Комм. затраты'!K21</f>
        <v>0</v>
      </c>
      <c r="L16" s="214">
        <f>'ПРОИЗ расходы'!L17+'АДМХОЗ затраты'!L20+'Комм. затраты'!L21</f>
        <v>0</v>
      </c>
      <c r="M16" s="214">
        <f>'ПРОИЗ расходы'!M17+'АДМХОЗ затраты'!M20+'Комм. затраты'!M21</f>
        <v>0</v>
      </c>
      <c r="N16" s="214">
        <f>'ПРОИЗ расходы'!N17+'АДМХОЗ затраты'!N20+'Комм. затраты'!N21</f>
        <v>0</v>
      </c>
      <c r="O16" s="214">
        <f>'ПРОИЗ расходы'!O17+'АДМХОЗ затраты'!O20+'Комм. затраты'!O21</f>
        <v>0</v>
      </c>
      <c r="P16" s="215">
        <f>'ПРОИЗ расходы'!P17+'АДМХОЗ затраты'!P20+'Комм. затраты'!P21</f>
        <v>0</v>
      </c>
      <c r="Q16" s="13"/>
    </row>
    <row r="17" spans="1:17" outlineLevel="1" x14ac:dyDescent="0.2">
      <c r="A17" s="211">
        <f t="shared" si="3"/>
        <v>8</v>
      </c>
      <c r="B17" s="37" t="s">
        <v>439</v>
      </c>
      <c r="C17" s="79" t="str">
        <f>VLOOKUP($B17,ЗАТРАТЫ,COLUMN(Справочники!D:D)-1,FALSE)</f>
        <v>Материалы на содержание и ремонт транспортных средств</v>
      </c>
      <c r="D17" s="710">
        <f t="shared" si="2"/>
        <v>0</v>
      </c>
      <c r="E17" s="163">
        <f>'ПРОИЗ расходы'!E18+'АДМХОЗ затраты'!E21+'Комм. затраты'!E22</f>
        <v>0</v>
      </c>
      <c r="F17" s="214">
        <f>'ПРОИЗ расходы'!F18+'АДМХОЗ затраты'!F21+'Комм. затраты'!F22</f>
        <v>0</v>
      </c>
      <c r="G17" s="214">
        <f>'ПРОИЗ расходы'!G18+'АДМХОЗ затраты'!G21+'Комм. затраты'!G22</f>
        <v>0</v>
      </c>
      <c r="H17" s="214">
        <f>'ПРОИЗ расходы'!H18+'АДМХОЗ затраты'!H21+'Комм. затраты'!H22</f>
        <v>0</v>
      </c>
      <c r="I17" s="214">
        <f>'ПРОИЗ расходы'!I18+'АДМХОЗ затраты'!I21+'Комм. затраты'!I22</f>
        <v>0</v>
      </c>
      <c r="J17" s="214">
        <f>'ПРОИЗ расходы'!J18+'АДМХОЗ затраты'!J21+'Комм. затраты'!J22</f>
        <v>0</v>
      </c>
      <c r="K17" s="214">
        <f>'ПРОИЗ расходы'!K18+'АДМХОЗ затраты'!K21+'Комм. затраты'!K22</f>
        <v>0</v>
      </c>
      <c r="L17" s="214">
        <f>'ПРОИЗ расходы'!L18+'АДМХОЗ затраты'!L21+'Комм. затраты'!L22</f>
        <v>0</v>
      </c>
      <c r="M17" s="214">
        <f>'ПРОИЗ расходы'!M18+'АДМХОЗ затраты'!M21+'Комм. затраты'!M22</f>
        <v>0</v>
      </c>
      <c r="N17" s="214">
        <f>'ПРОИЗ расходы'!N18+'АДМХОЗ затраты'!N21+'Комм. затраты'!N22</f>
        <v>0</v>
      </c>
      <c r="O17" s="214">
        <f>'ПРОИЗ расходы'!O18+'АДМХОЗ затраты'!O21+'Комм. затраты'!O22</f>
        <v>0</v>
      </c>
      <c r="P17" s="215">
        <f>'ПРОИЗ расходы'!P18+'АДМХОЗ затраты'!P21+'Комм. затраты'!P22</f>
        <v>0</v>
      </c>
      <c r="Q17" s="13"/>
    </row>
    <row r="18" spans="1:17" outlineLevel="1" x14ac:dyDescent="0.2">
      <c r="A18" s="211">
        <f t="shared" si="3"/>
        <v>9</v>
      </c>
      <c r="B18" s="37" t="s">
        <v>441</v>
      </c>
      <c r="C18" s="79" t="str">
        <f>VLOOKUP($B18,ЗАТРАТЫ,COLUMN(Справочники!D:D)-1,FALSE)</f>
        <v>Материалы и реактивы для лаборатории</v>
      </c>
      <c r="D18" s="710">
        <f t="shared" si="2"/>
        <v>0</v>
      </c>
      <c r="E18" s="163">
        <f>'ПРОИЗ расходы'!E19+'АДМХОЗ затраты'!E22+'Комм. затраты'!E23</f>
        <v>0</v>
      </c>
      <c r="F18" s="214">
        <f>'ПРОИЗ расходы'!F19+'АДМХОЗ затраты'!F22+'Комм. затраты'!F23</f>
        <v>0</v>
      </c>
      <c r="G18" s="214">
        <f>'ПРОИЗ расходы'!G19+'АДМХОЗ затраты'!G22+'Комм. затраты'!G23</f>
        <v>0</v>
      </c>
      <c r="H18" s="214">
        <f>'ПРОИЗ расходы'!H19+'АДМХОЗ затраты'!H22+'Комм. затраты'!H23</f>
        <v>0</v>
      </c>
      <c r="I18" s="214">
        <f>'ПРОИЗ расходы'!I19+'АДМХОЗ затраты'!I22+'Комм. затраты'!I23</f>
        <v>0</v>
      </c>
      <c r="J18" s="214">
        <f>'ПРОИЗ расходы'!J19+'АДМХОЗ затраты'!J22+'Комм. затраты'!J23</f>
        <v>0</v>
      </c>
      <c r="K18" s="214">
        <f>'ПРОИЗ расходы'!K19+'АДМХОЗ затраты'!K22+'Комм. затраты'!K23</f>
        <v>0</v>
      </c>
      <c r="L18" s="214">
        <f>'ПРОИЗ расходы'!L19+'АДМХОЗ затраты'!L22+'Комм. затраты'!L23</f>
        <v>0</v>
      </c>
      <c r="M18" s="214">
        <f>'ПРОИЗ расходы'!M19+'АДМХОЗ затраты'!M22+'Комм. затраты'!M23</f>
        <v>0</v>
      </c>
      <c r="N18" s="214">
        <f>'ПРОИЗ расходы'!N19+'АДМХОЗ затраты'!N22+'Комм. затраты'!N23</f>
        <v>0</v>
      </c>
      <c r="O18" s="214">
        <f>'ПРОИЗ расходы'!O19+'АДМХОЗ затраты'!O22+'Комм. затраты'!O23</f>
        <v>0</v>
      </c>
      <c r="P18" s="215">
        <f>'ПРОИЗ расходы'!P19+'АДМХОЗ затраты'!P22+'Комм. затраты'!P23</f>
        <v>0</v>
      </c>
      <c r="Q18" s="13"/>
    </row>
    <row r="19" spans="1:17" outlineLevel="1" x14ac:dyDescent="0.2">
      <c r="A19" s="211">
        <f t="shared" si="3"/>
        <v>10</v>
      </c>
      <c r="B19" s="37" t="s">
        <v>442</v>
      </c>
      <c r="C19" s="79" t="str">
        <f>VLOOKUP($B19,ЗАТРАТЫ,COLUMN(Справочники!D:D)-1,FALSE)</f>
        <v>ГСМ</v>
      </c>
      <c r="D19" s="710">
        <f t="shared" si="2"/>
        <v>0</v>
      </c>
      <c r="E19" s="163">
        <f>'ПРОИЗ расходы'!E20+'АДМХОЗ затраты'!E23+'Комм. затраты'!E24</f>
        <v>0</v>
      </c>
      <c r="F19" s="214">
        <f>'ПРОИЗ расходы'!F20+'АДМХОЗ затраты'!F23+'Комм. затраты'!F24</f>
        <v>0</v>
      </c>
      <c r="G19" s="214">
        <f>'ПРОИЗ расходы'!G20+'АДМХОЗ затраты'!G23+'Комм. затраты'!G24</f>
        <v>0</v>
      </c>
      <c r="H19" s="214">
        <f>'ПРОИЗ расходы'!H20+'АДМХОЗ затраты'!H23+'Комм. затраты'!H24</f>
        <v>0</v>
      </c>
      <c r="I19" s="214">
        <f>'ПРОИЗ расходы'!I20+'АДМХОЗ затраты'!I23+'Комм. затраты'!I24</f>
        <v>0</v>
      </c>
      <c r="J19" s="214">
        <f>'ПРОИЗ расходы'!J20+'АДМХОЗ затраты'!J23+'Комм. затраты'!J24</f>
        <v>0</v>
      </c>
      <c r="K19" s="214">
        <f>'ПРОИЗ расходы'!K20+'АДМХОЗ затраты'!K23+'Комм. затраты'!K24</f>
        <v>0</v>
      </c>
      <c r="L19" s="214">
        <f>'ПРОИЗ расходы'!L20+'АДМХОЗ затраты'!L23+'Комм. затраты'!L24</f>
        <v>0</v>
      </c>
      <c r="M19" s="214">
        <f>'ПРОИЗ расходы'!M20+'АДМХОЗ затраты'!M23+'Комм. затраты'!M24</f>
        <v>0</v>
      </c>
      <c r="N19" s="214">
        <f>'ПРОИЗ расходы'!N20+'АДМХОЗ затраты'!N23+'Комм. затраты'!N24</f>
        <v>0</v>
      </c>
      <c r="O19" s="214">
        <f>'ПРОИЗ расходы'!O20+'АДМХОЗ затраты'!O23+'Комм. затраты'!O24</f>
        <v>0</v>
      </c>
      <c r="P19" s="215">
        <f>'ПРОИЗ расходы'!P20+'АДМХОЗ затраты'!P23+'Комм. затраты'!P24</f>
        <v>0</v>
      </c>
      <c r="Q19" s="13"/>
    </row>
    <row r="20" spans="1:17" outlineLevel="2" x14ac:dyDescent="0.2">
      <c r="A20" s="211">
        <f t="shared" si="3"/>
        <v>11</v>
      </c>
      <c r="B20" s="37" t="s">
        <v>954</v>
      </c>
      <c r="C20" s="222" t="str">
        <f>VLOOKUP($B20,ЗАТРАТЫ,COLUMN(Справочники!D:D)-1,FALSE)</f>
        <v>ГСМ для легкового транспорта</v>
      </c>
      <c r="D20" s="711">
        <f t="shared" si="2"/>
        <v>0</v>
      </c>
      <c r="E20" s="163">
        <f>'ПРОИЗ расходы'!E21+'АДМХОЗ затраты'!E24+'Комм. затраты'!E25</f>
        <v>0</v>
      </c>
      <c r="F20" s="214">
        <f>'ПРОИЗ расходы'!F21+'АДМХОЗ затраты'!F24+'Комм. затраты'!F25</f>
        <v>0</v>
      </c>
      <c r="G20" s="214">
        <f>'ПРОИЗ расходы'!G21+'АДМХОЗ затраты'!G24+'Комм. затраты'!G25</f>
        <v>0</v>
      </c>
      <c r="H20" s="214">
        <f>'ПРОИЗ расходы'!H21+'АДМХОЗ затраты'!H24+'Комм. затраты'!H25</f>
        <v>0</v>
      </c>
      <c r="I20" s="214">
        <f>'ПРОИЗ расходы'!I21+'АДМХОЗ затраты'!I24+'Комм. затраты'!I25</f>
        <v>0</v>
      </c>
      <c r="J20" s="214">
        <f>'ПРОИЗ расходы'!J21+'АДМХОЗ затраты'!J24+'Комм. затраты'!J25</f>
        <v>0</v>
      </c>
      <c r="K20" s="214">
        <f>'ПРОИЗ расходы'!K21+'АДМХОЗ затраты'!K24+'Комм. затраты'!K25</f>
        <v>0</v>
      </c>
      <c r="L20" s="214">
        <f>'ПРОИЗ расходы'!L21+'АДМХОЗ затраты'!L24+'Комм. затраты'!L25</f>
        <v>0</v>
      </c>
      <c r="M20" s="214">
        <f>'ПРОИЗ расходы'!M21+'АДМХОЗ затраты'!M24+'Комм. затраты'!M25</f>
        <v>0</v>
      </c>
      <c r="N20" s="214">
        <f>'ПРОИЗ расходы'!N21+'АДМХОЗ затраты'!N24+'Комм. затраты'!N25</f>
        <v>0</v>
      </c>
      <c r="O20" s="214">
        <f>'ПРОИЗ расходы'!O21+'АДМХОЗ затраты'!O24+'Комм. затраты'!O25</f>
        <v>0</v>
      </c>
      <c r="P20" s="215">
        <f>'ПРОИЗ расходы'!P21+'АДМХОЗ затраты'!P24+'Комм. затраты'!P25</f>
        <v>0</v>
      </c>
      <c r="Q20" s="13"/>
    </row>
    <row r="21" spans="1:17" outlineLevel="2" x14ac:dyDescent="0.2">
      <c r="A21" s="211">
        <f t="shared" si="3"/>
        <v>12</v>
      </c>
      <c r="B21" s="37" t="s">
        <v>957</v>
      </c>
      <c r="C21" s="222" t="str">
        <f>VLOOKUP($B21,ЗАТРАТЫ,COLUMN(Справочники!D:D)-1,FALSE)</f>
        <v>ГСМ для грузового транспорта</v>
      </c>
      <c r="D21" s="711">
        <f t="shared" si="2"/>
        <v>0</v>
      </c>
      <c r="E21" s="163">
        <f>'ПРОИЗ расходы'!E22+'АДМХОЗ затраты'!E25+'Комм. затраты'!E26</f>
        <v>0</v>
      </c>
      <c r="F21" s="214">
        <f>'ПРОИЗ расходы'!F22+'АДМХОЗ затраты'!F25+'Комм. затраты'!F26</f>
        <v>0</v>
      </c>
      <c r="G21" s="214">
        <f>'ПРОИЗ расходы'!G22+'АДМХОЗ затраты'!G25+'Комм. затраты'!G26</f>
        <v>0</v>
      </c>
      <c r="H21" s="214">
        <f>'ПРОИЗ расходы'!H22+'АДМХОЗ затраты'!H25+'Комм. затраты'!H26</f>
        <v>0</v>
      </c>
      <c r="I21" s="214">
        <f>'ПРОИЗ расходы'!I22+'АДМХОЗ затраты'!I25+'Комм. затраты'!I26</f>
        <v>0</v>
      </c>
      <c r="J21" s="214">
        <f>'ПРОИЗ расходы'!J22+'АДМХОЗ затраты'!J25+'Комм. затраты'!J26</f>
        <v>0</v>
      </c>
      <c r="K21" s="214">
        <f>'ПРОИЗ расходы'!K22+'АДМХОЗ затраты'!K25+'Комм. затраты'!K26</f>
        <v>0</v>
      </c>
      <c r="L21" s="214">
        <f>'ПРОИЗ расходы'!L22+'АДМХОЗ затраты'!L25+'Комм. затраты'!L26</f>
        <v>0</v>
      </c>
      <c r="M21" s="214">
        <f>'ПРОИЗ расходы'!M22+'АДМХОЗ затраты'!M25+'Комм. затраты'!M26</f>
        <v>0</v>
      </c>
      <c r="N21" s="214">
        <f>'ПРОИЗ расходы'!N22+'АДМХОЗ затраты'!N25+'Комм. затраты'!N26</f>
        <v>0</v>
      </c>
      <c r="O21" s="214">
        <f>'ПРОИЗ расходы'!O22+'АДМХОЗ затраты'!O25+'Комм. затраты'!O26</f>
        <v>0</v>
      </c>
      <c r="P21" s="215">
        <f>'ПРОИЗ расходы'!P22+'АДМХОЗ затраты'!P25+'Комм. затраты'!P26</f>
        <v>0</v>
      </c>
      <c r="Q21" s="13"/>
    </row>
    <row r="22" spans="1:17" s="2" customFormat="1" outlineLevel="1" x14ac:dyDescent="0.2">
      <c r="A22" s="211">
        <f t="shared" si="3"/>
        <v>13</v>
      </c>
      <c r="B22" s="37" t="s">
        <v>444</v>
      </c>
      <c r="C22" s="79" t="str">
        <f>VLOOKUP($B22,ЗАТРАТЫ,COLUMN(Справочники!D:D)-1,FALSE)</f>
        <v>Расходные материалы для компьютерной и офисной техники</v>
      </c>
      <c r="D22" s="710">
        <f t="shared" si="2"/>
        <v>0</v>
      </c>
      <c r="E22" s="163">
        <f>'ПРОИЗ расходы'!E23+'АДМХОЗ затраты'!E26+'Комм. затраты'!E27</f>
        <v>0</v>
      </c>
      <c r="F22" s="214">
        <f>'ПРОИЗ расходы'!F23+'АДМХОЗ затраты'!F26+'Комм. затраты'!F27</f>
        <v>0</v>
      </c>
      <c r="G22" s="214">
        <f>'ПРОИЗ расходы'!G23+'АДМХОЗ затраты'!G26+'Комм. затраты'!G27</f>
        <v>0</v>
      </c>
      <c r="H22" s="214">
        <f>'ПРОИЗ расходы'!H23+'АДМХОЗ затраты'!H26+'Комм. затраты'!H27</f>
        <v>0</v>
      </c>
      <c r="I22" s="214">
        <f>'ПРОИЗ расходы'!I23+'АДМХОЗ затраты'!I26+'Комм. затраты'!I27</f>
        <v>0</v>
      </c>
      <c r="J22" s="214">
        <f>'ПРОИЗ расходы'!J23+'АДМХОЗ затраты'!J26+'Комм. затраты'!J27</f>
        <v>0</v>
      </c>
      <c r="K22" s="214">
        <f>'ПРОИЗ расходы'!K23+'АДМХОЗ затраты'!K26+'Комм. затраты'!K27</f>
        <v>0</v>
      </c>
      <c r="L22" s="214">
        <f>'ПРОИЗ расходы'!L23+'АДМХОЗ затраты'!L26+'Комм. затраты'!L27</f>
        <v>0</v>
      </c>
      <c r="M22" s="214">
        <f>'ПРОИЗ расходы'!M23+'АДМХОЗ затраты'!M26+'Комм. затраты'!M27</f>
        <v>0</v>
      </c>
      <c r="N22" s="214">
        <f>'ПРОИЗ расходы'!N23+'АДМХОЗ затраты'!N26+'Комм. затраты'!N27</f>
        <v>0</v>
      </c>
      <c r="O22" s="214">
        <f>'ПРОИЗ расходы'!O23+'АДМХОЗ затраты'!O26+'Комм. затраты'!O27</f>
        <v>0</v>
      </c>
      <c r="P22" s="215">
        <f>'ПРОИЗ расходы'!P23+'АДМХОЗ затраты'!P26+'Комм. затраты'!P27</f>
        <v>0</v>
      </c>
      <c r="Q22" s="126"/>
    </row>
    <row r="23" spans="1:17" outlineLevel="1" x14ac:dyDescent="0.2">
      <c r="A23" s="211">
        <f t="shared" si="3"/>
        <v>14</v>
      </c>
      <c r="B23" s="37" t="s">
        <v>445</v>
      </c>
      <c r="C23" s="79" t="str">
        <f>VLOOKUP($B23,ЗАТРАТЫ,COLUMN(Справочники!D:D)-1,FALSE)</f>
        <v>Запасные части для компьютерной и офисной техники</v>
      </c>
      <c r="D23" s="710">
        <f t="shared" si="2"/>
        <v>0</v>
      </c>
      <c r="E23" s="163">
        <f>'ПРОИЗ расходы'!E24+'АДМХОЗ затраты'!E27+'Комм. затраты'!E28</f>
        <v>0</v>
      </c>
      <c r="F23" s="214">
        <f>'ПРОИЗ расходы'!F24+'АДМХОЗ затраты'!F27+'Комм. затраты'!F28</f>
        <v>0</v>
      </c>
      <c r="G23" s="214">
        <f>'ПРОИЗ расходы'!G24+'АДМХОЗ затраты'!G27+'Комм. затраты'!G28</f>
        <v>0</v>
      </c>
      <c r="H23" s="214">
        <f>'ПРОИЗ расходы'!H24+'АДМХОЗ затраты'!H27+'Комм. затраты'!H28</f>
        <v>0</v>
      </c>
      <c r="I23" s="214">
        <f>'ПРОИЗ расходы'!I24+'АДМХОЗ затраты'!I27+'Комм. затраты'!I28</f>
        <v>0</v>
      </c>
      <c r="J23" s="214">
        <f>'ПРОИЗ расходы'!J24+'АДМХОЗ затраты'!J27+'Комм. затраты'!J28</f>
        <v>0</v>
      </c>
      <c r="K23" s="214">
        <f>'ПРОИЗ расходы'!K24+'АДМХОЗ затраты'!K27+'Комм. затраты'!K28</f>
        <v>0</v>
      </c>
      <c r="L23" s="214">
        <f>'ПРОИЗ расходы'!L24+'АДМХОЗ затраты'!L27+'Комм. затраты'!L28</f>
        <v>0</v>
      </c>
      <c r="M23" s="214">
        <f>'ПРОИЗ расходы'!M24+'АДМХОЗ затраты'!M27+'Комм. затраты'!M28</f>
        <v>0</v>
      </c>
      <c r="N23" s="214">
        <f>'ПРОИЗ расходы'!N24+'АДМХОЗ затраты'!N27+'Комм. затраты'!N28</f>
        <v>0</v>
      </c>
      <c r="O23" s="214">
        <f>'ПРОИЗ расходы'!O24+'АДМХОЗ затраты'!O27+'Комм. затраты'!O28</f>
        <v>0</v>
      </c>
      <c r="P23" s="215">
        <f>'ПРОИЗ расходы'!P24+'АДМХОЗ затраты'!P27+'Комм. затраты'!P28</f>
        <v>0</v>
      </c>
      <c r="Q23" s="13"/>
    </row>
    <row r="24" spans="1:17" outlineLevel="1" x14ac:dyDescent="0.2">
      <c r="A24" s="211">
        <f t="shared" si="3"/>
        <v>15</v>
      </c>
      <c r="B24" s="37" t="s">
        <v>446</v>
      </c>
      <c r="C24" s="79" t="str">
        <f>VLOOKUP($B24,ЗАТРАТЫ,COLUMN(Справочники!D:D)-1,FALSE)</f>
        <v>Хозяйственный инвентарь</v>
      </c>
      <c r="D24" s="710">
        <f t="shared" si="2"/>
        <v>0</v>
      </c>
      <c r="E24" s="163">
        <f>'ПРОИЗ расходы'!E25+'АДМХОЗ затраты'!E28+'Комм. затраты'!E29</f>
        <v>0</v>
      </c>
      <c r="F24" s="214">
        <f>'ПРОИЗ расходы'!F25+'АДМХОЗ затраты'!F28+'Комм. затраты'!F29</f>
        <v>0</v>
      </c>
      <c r="G24" s="214">
        <f>'ПРОИЗ расходы'!G25+'АДМХОЗ затраты'!G28+'Комм. затраты'!G29</f>
        <v>0</v>
      </c>
      <c r="H24" s="214">
        <f>'ПРОИЗ расходы'!H25+'АДМХОЗ затраты'!H28+'Комм. затраты'!H29</f>
        <v>0</v>
      </c>
      <c r="I24" s="214">
        <f>'ПРОИЗ расходы'!I25+'АДМХОЗ затраты'!I28+'Комм. затраты'!I29</f>
        <v>0</v>
      </c>
      <c r="J24" s="214">
        <f>'ПРОИЗ расходы'!J25+'АДМХОЗ затраты'!J28+'Комм. затраты'!J29</f>
        <v>0</v>
      </c>
      <c r="K24" s="214">
        <f>'ПРОИЗ расходы'!K25+'АДМХОЗ затраты'!K28+'Комм. затраты'!K29</f>
        <v>0</v>
      </c>
      <c r="L24" s="214">
        <f>'ПРОИЗ расходы'!L25+'АДМХОЗ затраты'!L28+'Комм. затраты'!L29</f>
        <v>0</v>
      </c>
      <c r="M24" s="214">
        <f>'ПРОИЗ расходы'!M25+'АДМХОЗ затраты'!M28+'Комм. затраты'!M29</f>
        <v>0</v>
      </c>
      <c r="N24" s="214">
        <f>'ПРОИЗ расходы'!N25+'АДМХОЗ затраты'!N28+'Комм. затраты'!N29</f>
        <v>0</v>
      </c>
      <c r="O24" s="214">
        <f>'ПРОИЗ расходы'!O25+'АДМХОЗ затраты'!O28+'Комм. затраты'!O29</f>
        <v>0</v>
      </c>
      <c r="P24" s="215">
        <f>'ПРОИЗ расходы'!P25+'АДМХОЗ затраты'!P28+'Комм. затраты'!P29</f>
        <v>0</v>
      </c>
      <c r="Q24" s="13"/>
    </row>
    <row r="25" spans="1:17" outlineLevel="1" x14ac:dyDescent="0.2">
      <c r="A25" s="211">
        <f t="shared" si="3"/>
        <v>16</v>
      </c>
      <c r="B25" s="37" t="s">
        <v>932</v>
      </c>
      <c r="C25" s="79" t="str">
        <f>VLOOKUP($B25,ЗАТРАТЫ,COLUMN(Справочники!D:D)-1,FALSE)</f>
        <v>Канцелярские товары, бланки</v>
      </c>
      <c r="D25" s="710">
        <f t="shared" si="2"/>
        <v>0</v>
      </c>
      <c r="E25" s="163">
        <f>'ПРОИЗ расходы'!E26+'АДМХОЗ затраты'!E29+'Комм. затраты'!E30</f>
        <v>0</v>
      </c>
      <c r="F25" s="214">
        <f>'ПРОИЗ расходы'!F26+'АДМХОЗ затраты'!F29+'Комм. затраты'!F30</f>
        <v>0</v>
      </c>
      <c r="G25" s="214">
        <f>'ПРОИЗ расходы'!G26+'АДМХОЗ затраты'!G29+'Комм. затраты'!G30</f>
        <v>0</v>
      </c>
      <c r="H25" s="214">
        <f>'ПРОИЗ расходы'!H26+'АДМХОЗ затраты'!H29+'Комм. затраты'!H30</f>
        <v>0</v>
      </c>
      <c r="I25" s="214">
        <f>'ПРОИЗ расходы'!I26+'АДМХОЗ затраты'!I29+'Комм. затраты'!I30</f>
        <v>0</v>
      </c>
      <c r="J25" s="214">
        <f>'ПРОИЗ расходы'!J26+'АДМХОЗ затраты'!J29+'Комм. затраты'!J30</f>
        <v>0</v>
      </c>
      <c r="K25" s="214">
        <f>'ПРОИЗ расходы'!K26+'АДМХОЗ затраты'!K29+'Комм. затраты'!K30</f>
        <v>0</v>
      </c>
      <c r="L25" s="214">
        <f>'ПРОИЗ расходы'!L26+'АДМХОЗ затраты'!L29+'Комм. затраты'!L30</f>
        <v>0</v>
      </c>
      <c r="M25" s="214">
        <f>'ПРОИЗ расходы'!M26+'АДМХОЗ затраты'!M29+'Комм. затраты'!M30</f>
        <v>0</v>
      </c>
      <c r="N25" s="214">
        <f>'ПРОИЗ расходы'!N26+'АДМХОЗ затраты'!N29+'Комм. затраты'!N30</f>
        <v>0</v>
      </c>
      <c r="O25" s="214">
        <f>'ПРОИЗ расходы'!O26+'АДМХОЗ затраты'!O29+'Комм. затраты'!O30</f>
        <v>0</v>
      </c>
      <c r="P25" s="215">
        <f>'ПРОИЗ расходы'!P26+'АДМХОЗ затраты'!P29+'Комм. затраты'!P30</f>
        <v>0</v>
      </c>
      <c r="Q25" s="13"/>
    </row>
    <row r="26" spans="1:17" outlineLevel="1" x14ac:dyDescent="0.2">
      <c r="A26" s="211">
        <f t="shared" si="3"/>
        <v>17</v>
      </c>
      <c r="B26" s="37" t="s">
        <v>447</v>
      </c>
      <c r="C26" s="79" t="str">
        <f>VLOOKUP($B26,ЗАТРАТЫ,COLUMN(Справочники!D:D)-1,FALSE)</f>
        <v>Продукты питания</v>
      </c>
      <c r="D26" s="710">
        <f t="shared" si="2"/>
        <v>0</v>
      </c>
      <c r="E26" s="163">
        <f>'ПРОИЗ расходы'!E27+'АДМХОЗ затраты'!E30+'Комм. затраты'!E31</f>
        <v>0</v>
      </c>
      <c r="F26" s="214">
        <f>'ПРОИЗ расходы'!F27+'АДМХОЗ затраты'!F30+'Комм. затраты'!F31</f>
        <v>0</v>
      </c>
      <c r="G26" s="214">
        <f>'ПРОИЗ расходы'!G27+'АДМХОЗ затраты'!G30+'Комм. затраты'!G31</f>
        <v>0</v>
      </c>
      <c r="H26" s="214">
        <f>'ПРОИЗ расходы'!H27+'АДМХОЗ затраты'!H30+'Комм. затраты'!H31</f>
        <v>0</v>
      </c>
      <c r="I26" s="214">
        <f>'ПРОИЗ расходы'!I27+'АДМХОЗ затраты'!I30+'Комм. затраты'!I31</f>
        <v>0</v>
      </c>
      <c r="J26" s="214">
        <f>'ПРОИЗ расходы'!J27+'АДМХОЗ затраты'!J30+'Комм. затраты'!J31</f>
        <v>0</v>
      </c>
      <c r="K26" s="214">
        <f>'ПРОИЗ расходы'!K27+'АДМХОЗ затраты'!K30+'Комм. затраты'!K31</f>
        <v>0</v>
      </c>
      <c r="L26" s="214">
        <f>'ПРОИЗ расходы'!L27+'АДМХОЗ затраты'!L30+'Комм. затраты'!L31</f>
        <v>0</v>
      </c>
      <c r="M26" s="214">
        <f>'ПРОИЗ расходы'!M27+'АДМХОЗ затраты'!M30+'Комм. затраты'!M31</f>
        <v>0</v>
      </c>
      <c r="N26" s="214">
        <f>'ПРОИЗ расходы'!N27+'АДМХОЗ затраты'!N30+'Комм. затраты'!N31</f>
        <v>0</v>
      </c>
      <c r="O26" s="214">
        <f>'ПРОИЗ расходы'!O27+'АДМХОЗ затраты'!O30+'Комм. затраты'!O31</f>
        <v>0</v>
      </c>
      <c r="P26" s="215">
        <f>'ПРОИЗ расходы'!P27+'АДМХОЗ затраты'!P30+'Комм. затраты'!P31</f>
        <v>0</v>
      </c>
      <c r="Q26" s="13"/>
    </row>
    <row r="27" spans="1:17" outlineLevel="1" x14ac:dyDescent="0.2">
      <c r="A27" s="211">
        <f t="shared" si="3"/>
        <v>18</v>
      </c>
      <c r="B27" s="37" t="s">
        <v>933</v>
      </c>
      <c r="C27" s="79" t="str">
        <f>VLOOKUP($B27,ЗАТРАТЫ,COLUMN(Справочники!D:D)-1,FALSE)</f>
        <v>Материалы для службы безопасности</v>
      </c>
      <c r="D27" s="710">
        <f t="shared" si="2"/>
        <v>0</v>
      </c>
      <c r="E27" s="163">
        <f>'ПРОИЗ расходы'!E28+'АДМХОЗ затраты'!E31+'Комм. затраты'!E32</f>
        <v>0</v>
      </c>
      <c r="F27" s="214">
        <f>'ПРОИЗ расходы'!F28+'АДМХОЗ затраты'!F31+'Комм. затраты'!F32</f>
        <v>0</v>
      </c>
      <c r="G27" s="214">
        <f>'ПРОИЗ расходы'!G28+'АДМХОЗ затраты'!G31+'Комм. затраты'!G32</f>
        <v>0</v>
      </c>
      <c r="H27" s="214">
        <f>'ПРОИЗ расходы'!H28+'АДМХОЗ затраты'!H31+'Комм. затраты'!H32</f>
        <v>0</v>
      </c>
      <c r="I27" s="214">
        <f>'ПРОИЗ расходы'!I28+'АДМХОЗ затраты'!I31+'Комм. затраты'!I32</f>
        <v>0</v>
      </c>
      <c r="J27" s="214">
        <f>'ПРОИЗ расходы'!J28+'АДМХОЗ затраты'!J31+'Комм. затраты'!J32</f>
        <v>0</v>
      </c>
      <c r="K27" s="214">
        <f>'ПРОИЗ расходы'!K28+'АДМХОЗ затраты'!K31+'Комм. затраты'!K32</f>
        <v>0</v>
      </c>
      <c r="L27" s="214">
        <f>'ПРОИЗ расходы'!L28+'АДМХОЗ затраты'!L31+'Комм. затраты'!L32</f>
        <v>0</v>
      </c>
      <c r="M27" s="214">
        <f>'ПРОИЗ расходы'!M28+'АДМХОЗ затраты'!M31+'Комм. затраты'!M32</f>
        <v>0</v>
      </c>
      <c r="N27" s="214">
        <f>'ПРОИЗ расходы'!N28+'АДМХОЗ затраты'!N31+'Комм. затраты'!N32</f>
        <v>0</v>
      </c>
      <c r="O27" s="214">
        <f>'ПРОИЗ расходы'!O28+'АДМХОЗ затраты'!O31+'Комм. затраты'!O32</f>
        <v>0</v>
      </c>
      <c r="P27" s="215">
        <f>'ПРОИЗ расходы'!P28+'АДМХОЗ затраты'!P31+'Комм. затраты'!P32</f>
        <v>0</v>
      </c>
      <c r="Q27" s="13"/>
    </row>
    <row r="28" spans="1:17" outlineLevel="1" x14ac:dyDescent="0.2">
      <c r="A28" s="211">
        <f t="shared" si="3"/>
        <v>19</v>
      </c>
      <c r="B28" s="37" t="s">
        <v>934</v>
      </c>
      <c r="C28" s="79" t="str">
        <f>VLOOKUP($B28,ЗАТРАТЫ,COLUMN(Справочники!D:D)-1,FALSE)</f>
        <v>Товары для перепродажи</v>
      </c>
      <c r="D28" s="710">
        <f t="shared" si="2"/>
        <v>0</v>
      </c>
      <c r="E28" s="163">
        <f>'ПРОИЗ расходы'!E29+'АДМХОЗ затраты'!E32+'Комм. затраты'!E33</f>
        <v>0</v>
      </c>
      <c r="F28" s="214">
        <f>'ПРОИЗ расходы'!F29+'АДМХОЗ затраты'!F32+'Комм. затраты'!F33</f>
        <v>0</v>
      </c>
      <c r="G28" s="214">
        <f>'ПРОИЗ расходы'!G29+'АДМХОЗ затраты'!G32+'Комм. затраты'!G33</f>
        <v>0</v>
      </c>
      <c r="H28" s="214">
        <f>'ПРОИЗ расходы'!H29+'АДМХОЗ затраты'!H32+'Комм. затраты'!H33</f>
        <v>0</v>
      </c>
      <c r="I28" s="214">
        <f>'ПРОИЗ расходы'!I29+'АДМХОЗ затраты'!I32+'Комм. затраты'!I33</f>
        <v>0</v>
      </c>
      <c r="J28" s="214">
        <f>'ПРОИЗ расходы'!J29+'АДМХОЗ затраты'!J32+'Комм. затраты'!J33</f>
        <v>0</v>
      </c>
      <c r="K28" s="214">
        <f>'ПРОИЗ расходы'!K29+'АДМХОЗ затраты'!K32+'Комм. затраты'!K33</f>
        <v>0</v>
      </c>
      <c r="L28" s="214">
        <f>'ПРОИЗ расходы'!L29+'АДМХОЗ затраты'!L32+'Комм. затраты'!L33</f>
        <v>0</v>
      </c>
      <c r="M28" s="214">
        <f>'ПРОИЗ расходы'!M29+'АДМХОЗ затраты'!M32+'Комм. затраты'!M33</f>
        <v>0</v>
      </c>
      <c r="N28" s="214">
        <f>'ПРОИЗ расходы'!N29+'АДМХОЗ затраты'!N32+'Комм. затраты'!N33</f>
        <v>0</v>
      </c>
      <c r="O28" s="214">
        <f>'ПРОИЗ расходы'!O29+'АДМХОЗ затраты'!O32+'Комм. затраты'!O33</f>
        <v>0</v>
      </c>
      <c r="P28" s="215">
        <f>'ПРОИЗ расходы'!P29+'АДМХОЗ затраты'!P32+'Комм. затраты'!P33</f>
        <v>0</v>
      </c>
      <c r="Q28" s="13"/>
    </row>
    <row r="29" spans="1:17" x14ac:dyDescent="0.2">
      <c r="A29" s="211"/>
      <c r="B29" s="37"/>
      <c r="C29" s="774" t="s">
        <v>1064</v>
      </c>
      <c r="D29" s="710">
        <f t="shared" si="2"/>
        <v>0</v>
      </c>
      <c r="E29" s="163">
        <f>'ПРОИЗ расходы'!E30+'АДМХОЗ затраты'!E33+'Комм. затраты'!E34</f>
        <v>0</v>
      </c>
      <c r="F29" s="214">
        <f>'ПРОИЗ расходы'!F30+'АДМХОЗ затраты'!F33+'Комм. затраты'!F34</f>
        <v>0</v>
      </c>
      <c r="G29" s="214">
        <f>'ПРОИЗ расходы'!G30+'АДМХОЗ затраты'!G33+'Комм. затраты'!G34</f>
        <v>0</v>
      </c>
      <c r="H29" s="214">
        <f>'ПРОИЗ расходы'!H30+'АДМХОЗ затраты'!H33+'Комм. затраты'!H34</f>
        <v>0</v>
      </c>
      <c r="I29" s="214">
        <f>'ПРОИЗ расходы'!I30+'АДМХОЗ затраты'!I33+'Комм. затраты'!I34</f>
        <v>0</v>
      </c>
      <c r="J29" s="214">
        <f>'ПРОИЗ расходы'!J30+'АДМХОЗ затраты'!J33+'Комм. затраты'!J34</f>
        <v>0</v>
      </c>
      <c r="K29" s="214">
        <f>'ПРОИЗ расходы'!K30+'АДМХОЗ затраты'!K33+'Комм. затраты'!K34</f>
        <v>0</v>
      </c>
      <c r="L29" s="214">
        <f>'ПРОИЗ расходы'!L30+'АДМХОЗ затраты'!L33+'Комм. затраты'!L34</f>
        <v>0</v>
      </c>
      <c r="M29" s="214">
        <f>'ПРОИЗ расходы'!M30+'АДМХОЗ затраты'!M33+'Комм. затраты'!M34</f>
        <v>0</v>
      </c>
      <c r="N29" s="214">
        <f>'ПРОИЗ расходы'!N30+'АДМХОЗ затраты'!N33+'Комм. затраты'!N34</f>
        <v>0</v>
      </c>
      <c r="O29" s="214">
        <f>'ПРОИЗ расходы'!O30+'АДМХОЗ затраты'!O33+'Комм. затраты'!O34</f>
        <v>0</v>
      </c>
      <c r="P29" s="215">
        <f>'ПРОИЗ расходы'!P30+'АДМХОЗ затраты'!P33+'Комм. затраты'!P34</f>
        <v>0</v>
      </c>
      <c r="Q29" s="13"/>
    </row>
    <row r="30" spans="1:17" x14ac:dyDescent="0.2">
      <c r="A30" s="211">
        <f>A28+1</f>
        <v>20</v>
      </c>
      <c r="B30" s="37" t="s">
        <v>449</v>
      </c>
      <c r="C30" s="223" t="str">
        <f>VLOOKUP($B30,ЗАТРАТЫ,COLUMN(Справочники!D:D)-1,FALSE)</f>
        <v>Энергоресурсы</v>
      </c>
      <c r="D30" s="712">
        <f t="shared" si="2"/>
        <v>0</v>
      </c>
      <c r="E30" s="166">
        <f>'ПРОИЗ расходы'!E31+'АДМХОЗ затраты'!E34+'Комм. затраты'!E35</f>
        <v>0</v>
      </c>
      <c r="F30" s="212">
        <f>'ПРОИЗ расходы'!F31+'АДМХОЗ затраты'!F34+'Комм. затраты'!F35</f>
        <v>0</v>
      </c>
      <c r="G30" s="212">
        <f>'ПРОИЗ расходы'!G31+'АДМХОЗ затраты'!G34+'Комм. затраты'!G35</f>
        <v>0</v>
      </c>
      <c r="H30" s="212">
        <f>'ПРОИЗ расходы'!H31+'АДМХОЗ затраты'!H34+'Комм. затраты'!H35</f>
        <v>0</v>
      </c>
      <c r="I30" s="212">
        <f>'ПРОИЗ расходы'!I31+'АДМХОЗ затраты'!I34+'Комм. затраты'!I35</f>
        <v>0</v>
      </c>
      <c r="J30" s="212">
        <f>'ПРОИЗ расходы'!J31+'АДМХОЗ затраты'!J34+'Комм. затраты'!J35</f>
        <v>0</v>
      </c>
      <c r="K30" s="212">
        <f>'ПРОИЗ расходы'!K31+'АДМХОЗ затраты'!K34+'Комм. затраты'!K35</f>
        <v>0</v>
      </c>
      <c r="L30" s="212">
        <f>'ПРОИЗ расходы'!L31+'АДМХОЗ затраты'!L34+'Комм. затраты'!L35</f>
        <v>0</v>
      </c>
      <c r="M30" s="212">
        <f>'ПРОИЗ расходы'!M31+'АДМХОЗ затраты'!M34+'Комм. затраты'!M35</f>
        <v>0</v>
      </c>
      <c r="N30" s="212">
        <f>'ПРОИЗ расходы'!N31+'АДМХОЗ затраты'!N34+'Комм. затраты'!N35</f>
        <v>0</v>
      </c>
      <c r="O30" s="212">
        <f>'ПРОИЗ расходы'!O31+'АДМХОЗ затраты'!O34+'Комм. затраты'!O35</f>
        <v>0</v>
      </c>
      <c r="P30" s="218">
        <f>'ПРОИЗ расходы'!P31+'АДМХОЗ затраты'!P34+'Комм. затраты'!P35</f>
        <v>0</v>
      </c>
      <c r="Q30" s="13"/>
    </row>
    <row r="31" spans="1:17" outlineLevel="1" x14ac:dyDescent="0.2">
      <c r="A31" s="211">
        <f t="shared" si="3"/>
        <v>21</v>
      </c>
      <c r="B31" s="37" t="s">
        <v>450</v>
      </c>
      <c r="C31" s="79" t="str">
        <f>VLOOKUP($B31,ЗАТРАТЫ,COLUMN(Справочники!D:D)-1,FALSE)</f>
        <v>Электроэнергия</v>
      </c>
      <c r="D31" s="710">
        <f t="shared" si="2"/>
        <v>0</v>
      </c>
      <c r="E31" s="163">
        <f>'ПРОИЗ расходы'!E32+'АДМХОЗ затраты'!E35+'Комм. затраты'!E36</f>
        <v>0</v>
      </c>
      <c r="F31" s="214">
        <f>'ПРОИЗ расходы'!F32+'АДМХОЗ затраты'!F35+'Комм. затраты'!F36</f>
        <v>0</v>
      </c>
      <c r="G31" s="214">
        <f>'ПРОИЗ расходы'!G32+'АДМХОЗ затраты'!G35+'Комм. затраты'!G36</f>
        <v>0</v>
      </c>
      <c r="H31" s="214">
        <f>'ПРОИЗ расходы'!H32+'АДМХОЗ затраты'!H35+'Комм. затраты'!H36</f>
        <v>0</v>
      </c>
      <c r="I31" s="214">
        <f>'ПРОИЗ расходы'!I32+'АДМХОЗ затраты'!I35+'Комм. затраты'!I36</f>
        <v>0</v>
      </c>
      <c r="J31" s="214">
        <f>'ПРОИЗ расходы'!J32+'АДМХОЗ затраты'!J35+'Комм. затраты'!J36</f>
        <v>0</v>
      </c>
      <c r="K31" s="214">
        <f>'ПРОИЗ расходы'!K32+'АДМХОЗ затраты'!K35+'Комм. затраты'!K36</f>
        <v>0</v>
      </c>
      <c r="L31" s="214">
        <f>'ПРОИЗ расходы'!L32+'АДМХОЗ затраты'!L35+'Комм. затраты'!L36</f>
        <v>0</v>
      </c>
      <c r="M31" s="214">
        <f>'ПРОИЗ расходы'!M32+'АДМХОЗ затраты'!M35+'Комм. затраты'!M36</f>
        <v>0</v>
      </c>
      <c r="N31" s="214">
        <f>'ПРОИЗ расходы'!N32+'АДМХОЗ затраты'!N35+'Комм. затраты'!N36</f>
        <v>0</v>
      </c>
      <c r="O31" s="214">
        <f>'ПРОИЗ расходы'!O32+'АДМХОЗ затраты'!O35+'Комм. затраты'!O36</f>
        <v>0</v>
      </c>
      <c r="P31" s="215">
        <f>'ПРОИЗ расходы'!P32+'АДМХОЗ затраты'!P35+'Комм. затраты'!P36</f>
        <v>0</v>
      </c>
      <c r="Q31" s="13"/>
    </row>
    <row r="32" spans="1:17" x14ac:dyDescent="0.2">
      <c r="A32" s="211">
        <f t="shared" si="3"/>
        <v>22</v>
      </c>
      <c r="B32" s="37" t="s">
        <v>453</v>
      </c>
      <c r="C32" s="223" t="str">
        <f>VLOOKUP($B32,ЗАТРАТЫ,COLUMN(Справочники!D:D)-1,FALSE)</f>
        <v>Оплата труда</v>
      </c>
      <c r="D32" s="712">
        <f t="shared" si="2"/>
        <v>0</v>
      </c>
      <c r="E32" s="166">
        <f>'ПРОИЗ расходы'!E33+'АДМХОЗ затраты'!E36+'Комм. затраты'!E37</f>
        <v>0</v>
      </c>
      <c r="F32" s="212">
        <f>'ПРОИЗ расходы'!F33+'АДМХОЗ затраты'!F36+'Комм. затраты'!F37</f>
        <v>0</v>
      </c>
      <c r="G32" s="212">
        <f>'ПРОИЗ расходы'!G33+'АДМХОЗ затраты'!G36+'Комм. затраты'!G37</f>
        <v>0</v>
      </c>
      <c r="H32" s="212">
        <f>'ПРОИЗ расходы'!H33+'АДМХОЗ затраты'!H36+'Комм. затраты'!H37</f>
        <v>0</v>
      </c>
      <c r="I32" s="212">
        <f>'ПРОИЗ расходы'!I33+'АДМХОЗ затраты'!I36+'Комм. затраты'!I37</f>
        <v>0</v>
      </c>
      <c r="J32" s="212">
        <f>'ПРОИЗ расходы'!J33+'АДМХОЗ затраты'!J36+'Комм. затраты'!J37</f>
        <v>0</v>
      </c>
      <c r="K32" s="212">
        <f>'ПРОИЗ расходы'!K33+'АДМХОЗ затраты'!K36+'Комм. затраты'!K37</f>
        <v>0</v>
      </c>
      <c r="L32" s="212">
        <f>'ПРОИЗ расходы'!L33+'АДМХОЗ затраты'!L36+'Комм. затраты'!L37</f>
        <v>0</v>
      </c>
      <c r="M32" s="212">
        <f>'ПРОИЗ расходы'!M33+'АДМХОЗ затраты'!M36+'Комм. затраты'!M37</f>
        <v>0</v>
      </c>
      <c r="N32" s="212">
        <f>'ПРОИЗ расходы'!N33+'АДМХОЗ затраты'!N36+'Комм. затраты'!N37</f>
        <v>0</v>
      </c>
      <c r="O32" s="212">
        <f>'ПРОИЗ расходы'!O33+'АДМХОЗ затраты'!O36+'Комм. затраты'!O37</f>
        <v>0</v>
      </c>
      <c r="P32" s="218">
        <f>'ПРОИЗ расходы'!P33+'АДМХОЗ затраты'!P36+'Комм. затраты'!P37</f>
        <v>0</v>
      </c>
      <c r="Q32" s="13"/>
    </row>
    <row r="33" spans="1:17" outlineLevel="1" x14ac:dyDescent="0.2">
      <c r="A33" s="211">
        <f t="shared" si="3"/>
        <v>23</v>
      </c>
      <c r="B33" s="37" t="s">
        <v>454</v>
      </c>
      <c r="C33" s="79" t="str">
        <f>VLOOKUP($B33,ЗАТРАТЫ,COLUMN(Справочники!D:D)-1,FALSE)</f>
        <v>Повременная оплата труда и оклады</v>
      </c>
      <c r="D33" s="710">
        <f t="shared" si="2"/>
        <v>0</v>
      </c>
      <c r="E33" s="163">
        <f>'ПРОИЗ расходы'!E34+'АДМХОЗ затраты'!E37+'Комм. затраты'!E38</f>
        <v>0</v>
      </c>
      <c r="F33" s="214">
        <f>'ПРОИЗ расходы'!F34+'АДМХОЗ затраты'!F37+'Комм. затраты'!F38</f>
        <v>0</v>
      </c>
      <c r="G33" s="214">
        <f>'ПРОИЗ расходы'!G34+'АДМХОЗ затраты'!G37+'Комм. затраты'!G38</f>
        <v>0</v>
      </c>
      <c r="H33" s="214">
        <f>'ПРОИЗ расходы'!H34+'АДМХОЗ затраты'!H37+'Комм. затраты'!H38</f>
        <v>0</v>
      </c>
      <c r="I33" s="214">
        <f>'ПРОИЗ расходы'!I34+'АДМХОЗ затраты'!I37+'Комм. затраты'!I38</f>
        <v>0</v>
      </c>
      <c r="J33" s="214">
        <f>'ПРОИЗ расходы'!J34+'АДМХОЗ затраты'!J37+'Комм. затраты'!J38</f>
        <v>0</v>
      </c>
      <c r="K33" s="214">
        <f>'ПРОИЗ расходы'!K34+'АДМХОЗ затраты'!K37+'Комм. затраты'!K38</f>
        <v>0</v>
      </c>
      <c r="L33" s="214">
        <f>'ПРОИЗ расходы'!L34+'АДМХОЗ затраты'!L37+'Комм. затраты'!L38</f>
        <v>0</v>
      </c>
      <c r="M33" s="214">
        <f>'ПРОИЗ расходы'!M34+'АДМХОЗ затраты'!M37+'Комм. затраты'!M38</f>
        <v>0</v>
      </c>
      <c r="N33" s="214">
        <f>'ПРОИЗ расходы'!N34+'АДМХОЗ затраты'!N37+'Комм. затраты'!N38</f>
        <v>0</v>
      </c>
      <c r="O33" s="214">
        <f>'ПРОИЗ расходы'!O34+'АДМХОЗ затраты'!O37+'Комм. затраты'!O38</f>
        <v>0</v>
      </c>
      <c r="P33" s="215">
        <f>'ПРОИЗ расходы'!P34+'АДМХОЗ затраты'!P37+'Комм. затраты'!P38</f>
        <v>0</v>
      </c>
      <c r="Q33" s="13"/>
    </row>
    <row r="34" spans="1:17" outlineLevel="1" x14ac:dyDescent="0.2">
      <c r="A34" s="211">
        <f t="shared" si="3"/>
        <v>24</v>
      </c>
      <c r="B34" s="37" t="s">
        <v>455</v>
      </c>
      <c r="C34" s="79" t="str">
        <f>VLOOKUP($B34,ЗАТРАТЫ,COLUMN(Справочники!D:D)-1,FALSE)</f>
        <v>Сдельная оплата труда</v>
      </c>
      <c r="D34" s="710">
        <f t="shared" si="2"/>
        <v>0</v>
      </c>
      <c r="E34" s="163">
        <f>'ПРОИЗ расходы'!E35+'АДМХОЗ затраты'!E38+'Комм. затраты'!E39</f>
        <v>0</v>
      </c>
      <c r="F34" s="214">
        <f>'ПРОИЗ расходы'!F35+'АДМХОЗ затраты'!F38+'Комм. затраты'!F39</f>
        <v>0</v>
      </c>
      <c r="G34" s="214">
        <f>'ПРОИЗ расходы'!G35+'АДМХОЗ затраты'!G38+'Комм. затраты'!G39</f>
        <v>0</v>
      </c>
      <c r="H34" s="214">
        <f>'ПРОИЗ расходы'!H35+'АДМХОЗ затраты'!H38+'Комм. затраты'!H39</f>
        <v>0</v>
      </c>
      <c r="I34" s="214">
        <f>'ПРОИЗ расходы'!I35+'АДМХОЗ затраты'!I38+'Комм. затраты'!I39</f>
        <v>0</v>
      </c>
      <c r="J34" s="214">
        <f>'ПРОИЗ расходы'!J35+'АДМХОЗ затраты'!J38+'Комм. затраты'!J39</f>
        <v>0</v>
      </c>
      <c r="K34" s="214">
        <f>'ПРОИЗ расходы'!K35+'АДМХОЗ затраты'!K38+'Комм. затраты'!K39</f>
        <v>0</v>
      </c>
      <c r="L34" s="214">
        <f>'ПРОИЗ расходы'!L35+'АДМХОЗ затраты'!L38+'Комм. затраты'!L39</f>
        <v>0</v>
      </c>
      <c r="M34" s="214">
        <f>'ПРОИЗ расходы'!M35+'АДМХОЗ затраты'!M38+'Комм. затраты'!M39</f>
        <v>0</v>
      </c>
      <c r="N34" s="214">
        <f>'ПРОИЗ расходы'!N35+'АДМХОЗ затраты'!N38+'Комм. затраты'!N39</f>
        <v>0</v>
      </c>
      <c r="O34" s="214">
        <f>'ПРОИЗ расходы'!O35+'АДМХОЗ затраты'!O38+'Комм. затраты'!O39</f>
        <v>0</v>
      </c>
      <c r="P34" s="215">
        <f>'ПРОИЗ расходы'!P35+'АДМХОЗ затраты'!P38+'Комм. затраты'!P39</f>
        <v>0</v>
      </c>
      <c r="Q34" s="13"/>
    </row>
    <row r="35" spans="1:17" outlineLevel="1" x14ac:dyDescent="0.2">
      <c r="A35" s="211">
        <f t="shared" si="3"/>
        <v>25</v>
      </c>
      <c r="B35" s="37" t="s">
        <v>456</v>
      </c>
      <c r="C35" s="79" t="str">
        <f>VLOOKUP($B35,ЗАТРАТЫ,COLUMN(Справочники!D:D)-1,FALSE)</f>
        <v>Премиальная часть</v>
      </c>
      <c r="D35" s="710">
        <f t="shared" si="2"/>
        <v>0</v>
      </c>
      <c r="E35" s="163">
        <f>'ПРОИЗ расходы'!E36+'АДМХОЗ затраты'!E39+'Комм. затраты'!E40</f>
        <v>0</v>
      </c>
      <c r="F35" s="214">
        <f>'ПРОИЗ расходы'!F36+'АДМХОЗ затраты'!F39+'Комм. затраты'!F40</f>
        <v>0</v>
      </c>
      <c r="G35" s="214">
        <f>'ПРОИЗ расходы'!G36+'АДМХОЗ затраты'!G39+'Комм. затраты'!G40</f>
        <v>0</v>
      </c>
      <c r="H35" s="214">
        <f>'ПРОИЗ расходы'!H36+'АДМХОЗ затраты'!H39+'Комм. затраты'!H40</f>
        <v>0</v>
      </c>
      <c r="I35" s="214">
        <f>'ПРОИЗ расходы'!I36+'АДМХОЗ затраты'!I39+'Комм. затраты'!I40</f>
        <v>0</v>
      </c>
      <c r="J35" s="214">
        <f>'ПРОИЗ расходы'!J36+'АДМХОЗ затраты'!J39+'Комм. затраты'!J40</f>
        <v>0</v>
      </c>
      <c r="K35" s="214">
        <f>'ПРОИЗ расходы'!K36+'АДМХОЗ затраты'!K39+'Комм. затраты'!K40</f>
        <v>0</v>
      </c>
      <c r="L35" s="214">
        <f>'ПРОИЗ расходы'!L36+'АДМХОЗ затраты'!L39+'Комм. затраты'!L40</f>
        <v>0</v>
      </c>
      <c r="M35" s="214">
        <f>'ПРОИЗ расходы'!M36+'АДМХОЗ затраты'!M39+'Комм. затраты'!M40</f>
        <v>0</v>
      </c>
      <c r="N35" s="214">
        <f>'ПРОИЗ расходы'!N36+'АДМХОЗ затраты'!N39+'Комм. затраты'!N40</f>
        <v>0</v>
      </c>
      <c r="O35" s="214">
        <f>'ПРОИЗ расходы'!O36+'АДМХОЗ затраты'!O39+'Комм. затраты'!O40</f>
        <v>0</v>
      </c>
      <c r="P35" s="215">
        <f>'ПРОИЗ расходы'!P36+'АДМХОЗ затраты'!P39+'Комм. затраты'!P40</f>
        <v>0</v>
      </c>
      <c r="Q35" s="13"/>
    </row>
    <row r="36" spans="1:17" outlineLevel="1" x14ac:dyDescent="0.2">
      <c r="A36" s="211">
        <f t="shared" si="3"/>
        <v>26</v>
      </c>
      <c r="B36" s="37" t="s">
        <v>457</v>
      </c>
      <c r="C36" s="79" t="str">
        <f>VLOOKUP($B36,ЗАТРАТЫ,COLUMN(Справочники!D:D)-1,FALSE)</f>
        <v>Прочие выплаты персоналу</v>
      </c>
      <c r="D36" s="710">
        <f t="shared" si="2"/>
        <v>0</v>
      </c>
      <c r="E36" s="163">
        <f>'ПРОИЗ расходы'!E37+'АДМХОЗ затраты'!E40+'Комм. затраты'!E41</f>
        <v>0</v>
      </c>
      <c r="F36" s="214">
        <f>'ПРОИЗ расходы'!F37+'АДМХОЗ затраты'!F40+'Комм. затраты'!F41</f>
        <v>0</v>
      </c>
      <c r="G36" s="214">
        <f>'ПРОИЗ расходы'!G37+'АДМХОЗ затраты'!G40+'Комм. затраты'!G41</f>
        <v>0</v>
      </c>
      <c r="H36" s="214">
        <f>'ПРОИЗ расходы'!H37+'АДМХОЗ затраты'!H40+'Комм. затраты'!H41</f>
        <v>0</v>
      </c>
      <c r="I36" s="214">
        <f>'ПРОИЗ расходы'!I37+'АДМХОЗ затраты'!I40+'Комм. затраты'!I41</f>
        <v>0</v>
      </c>
      <c r="J36" s="214">
        <f>'ПРОИЗ расходы'!J37+'АДМХОЗ затраты'!J40+'Комм. затраты'!J41</f>
        <v>0</v>
      </c>
      <c r="K36" s="214">
        <f>'ПРОИЗ расходы'!K37+'АДМХОЗ затраты'!K40+'Комм. затраты'!K41</f>
        <v>0</v>
      </c>
      <c r="L36" s="214">
        <f>'ПРОИЗ расходы'!L37+'АДМХОЗ затраты'!L40+'Комм. затраты'!L41</f>
        <v>0</v>
      </c>
      <c r="M36" s="214">
        <f>'ПРОИЗ расходы'!M37+'АДМХОЗ затраты'!M40+'Комм. затраты'!M41</f>
        <v>0</v>
      </c>
      <c r="N36" s="214">
        <f>'ПРОИЗ расходы'!N37+'АДМХОЗ затраты'!N40+'Комм. затраты'!N41</f>
        <v>0</v>
      </c>
      <c r="O36" s="214">
        <f>'ПРОИЗ расходы'!O37+'АДМХОЗ затраты'!O40+'Комм. затраты'!O41</f>
        <v>0</v>
      </c>
      <c r="P36" s="215">
        <f>'ПРОИЗ расходы'!P37+'АДМХОЗ затраты'!P40+'Комм. затраты'!P41</f>
        <v>0</v>
      </c>
      <c r="Q36" s="13"/>
    </row>
    <row r="37" spans="1:17" x14ac:dyDescent="0.2">
      <c r="A37" s="211">
        <f t="shared" si="3"/>
        <v>27</v>
      </c>
      <c r="B37" s="37" t="s">
        <v>458</v>
      </c>
      <c r="C37" s="223" t="str">
        <f>VLOOKUP($B37,ЗАТРАТЫ,COLUMN(Справочники!D:D)-1,FALSE)</f>
        <v>Социальные налоги</v>
      </c>
      <c r="D37" s="712">
        <f t="shared" si="2"/>
        <v>0</v>
      </c>
      <c r="E37" s="166">
        <f>'ПРОИЗ расходы'!E38+'АДМХОЗ затраты'!E41+'Комм. затраты'!E42</f>
        <v>0</v>
      </c>
      <c r="F37" s="212">
        <f>'ПРОИЗ расходы'!F38+'АДМХОЗ затраты'!F41+'Комм. затраты'!F42</f>
        <v>0</v>
      </c>
      <c r="G37" s="212">
        <f>'ПРОИЗ расходы'!G38+'АДМХОЗ затраты'!G41+'Комм. затраты'!G42</f>
        <v>0</v>
      </c>
      <c r="H37" s="212">
        <f>'ПРОИЗ расходы'!H38+'АДМХОЗ затраты'!H41+'Комм. затраты'!H42</f>
        <v>0</v>
      </c>
      <c r="I37" s="212">
        <f>'ПРОИЗ расходы'!I38+'АДМХОЗ затраты'!I41+'Комм. затраты'!I42</f>
        <v>0</v>
      </c>
      <c r="J37" s="212">
        <f>'ПРОИЗ расходы'!J38+'АДМХОЗ затраты'!J41+'Комм. затраты'!J42</f>
        <v>0</v>
      </c>
      <c r="K37" s="212">
        <f>'ПРОИЗ расходы'!K38+'АДМХОЗ затраты'!K41+'Комм. затраты'!K42</f>
        <v>0</v>
      </c>
      <c r="L37" s="212">
        <f>'ПРОИЗ расходы'!L38+'АДМХОЗ затраты'!L41+'Комм. затраты'!L42</f>
        <v>0</v>
      </c>
      <c r="M37" s="212">
        <f>'ПРОИЗ расходы'!M38+'АДМХОЗ затраты'!M41+'Комм. затраты'!M42</f>
        <v>0</v>
      </c>
      <c r="N37" s="212">
        <f>'ПРОИЗ расходы'!N38+'АДМХОЗ затраты'!N41+'Комм. затраты'!N42</f>
        <v>0</v>
      </c>
      <c r="O37" s="212">
        <f>'ПРОИЗ расходы'!O38+'АДМХОЗ затраты'!O41+'Комм. затраты'!O42</f>
        <v>0</v>
      </c>
      <c r="P37" s="218">
        <f>'ПРОИЗ расходы'!P38+'АДМХОЗ затраты'!P41+'Комм. затраты'!P42</f>
        <v>0</v>
      </c>
      <c r="Q37" s="13"/>
    </row>
    <row r="38" spans="1:17" outlineLevel="1" x14ac:dyDescent="0.2">
      <c r="A38" s="211">
        <f t="shared" si="3"/>
        <v>28</v>
      </c>
      <c r="B38" s="37" t="s">
        <v>459</v>
      </c>
      <c r="C38" s="79" t="str">
        <f>VLOOKUP($B38,ЗАТРАТЫ,COLUMN(Справочники!D:D)-1,FALSE)</f>
        <v>Отчисления в пенсионный фонд</v>
      </c>
      <c r="D38" s="710">
        <f t="shared" si="2"/>
        <v>0</v>
      </c>
      <c r="E38" s="163">
        <f>'ПРОИЗ расходы'!E39+'АДМХОЗ затраты'!E42+'Комм. затраты'!E43</f>
        <v>0</v>
      </c>
      <c r="F38" s="214">
        <f>'ПРОИЗ расходы'!F39+'АДМХОЗ затраты'!F42+'Комм. затраты'!F43</f>
        <v>0</v>
      </c>
      <c r="G38" s="214">
        <f>'ПРОИЗ расходы'!G39+'АДМХОЗ затраты'!G42+'Комм. затраты'!G43</f>
        <v>0</v>
      </c>
      <c r="H38" s="214">
        <f>'ПРОИЗ расходы'!H39+'АДМХОЗ затраты'!H42+'Комм. затраты'!H43</f>
        <v>0</v>
      </c>
      <c r="I38" s="214">
        <f>'ПРОИЗ расходы'!I39+'АДМХОЗ затраты'!I42+'Комм. затраты'!I43</f>
        <v>0</v>
      </c>
      <c r="J38" s="214">
        <f>'ПРОИЗ расходы'!J39+'АДМХОЗ затраты'!J42+'Комм. затраты'!J43</f>
        <v>0</v>
      </c>
      <c r="K38" s="214">
        <f>'ПРОИЗ расходы'!K39+'АДМХОЗ затраты'!K42+'Комм. затраты'!K43</f>
        <v>0</v>
      </c>
      <c r="L38" s="214">
        <f>'ПРОИЗ расходы'!L39+'АДМХОЗ затраты'!L42+'Комм. затраты'!L43</f>
        <v>0</v>
      </c>
      <c r="M38" s="214">
        <f>'ПРОИЗ расходы'!M39+'АДМХОЗ затраты'!M42+'Комм. затраты'!M43</f>
        <v>0</v>
      </c>
      <c r="N38" s="214">
        <f>'ПРОИЗ расходы'!N39+'АДМХОЗ затраты'!N42+'Комм. затраты'!N43</f>
        <v>0</v>
      </c>
      <c r="O38" s="214">
        <f>'ПРОИЗ расходы'!O39+'АДМХОЗ затраты'!O42+'Комм. затраты'!O43</f>
        <v>0</v>
      </c>
      <c r="P38" s="215">
        <f>'ПРОИЗ расходы'!P39+'АДМХОЗ затраты'!P42+'Комм. затраты'!P43</f>
        <v>0</v>
      </c>
      <c r="Q38" s="13"/>
    </row>
    <row r="39" spans="1:17" outlineLevel="1" x14ac:dyDescent="0.2">
      <c r="A39" s="211">
        <f t="shared" si="3"/>
        <v>29</v>
      </c>
      <c r="B39" s="37" t="s">
        <v>460</v>
      </c>
      <c r="C39" s="79" t="str">
        <f>VLOOKUP($B39,ЗАТРАТЫ,COLUMN(Справочники!D:D)-1,FALSE)</f>
        <v>Отчисления в фонд социального страхования</v>
      </c>
      <c r="D39" s="710">
        <f t="shared" si="2"/>
        <v>0</v>
      </c>
      <c r="E39" s="163">
        <f>'ПРОИЗ расходы'!E40+'АДМХОЗ затраты'!E43+'Комм. затраты'!E44</f>
        <v>0</v>
      </c>
      <c r="F39" s="214">
        <f>'ПРОИЗ расходы'!F40+'АДМХОЗ затраты'!F43+'Комм. затраты'!F44</f>
        <v>0</v>
      </c>
      <c r="G39" s="214">
        <f>'ПРОИЗ расходы'!G40+'АДМХОЗ затраты'!G43+'Комм. затраты'!G44</f>
        <v>0</v>
      </c>
      <c r="H39" s="214">
        <f>'ПРОИЗ расходы'!H40+'АДМХОЗ затраты'!H43+'Комм. затраты'!H44</f>
        <v>0</v>
      </c>
      <c r="I39" s="214">
        <f>'ПРОИЗ расходы'!I40+'АДМХОЗ затраты'!I43+'Комм. затраты'!I44</f>
        <v>0</v>
      </c>
      <c r="J39" s="214">
        <f>'ПРОИЗ расходы'!J40+'АДМХОЗ затраты'!J43+'Комм. затраты'!J44</f>
        <v>0</v>
      </c>
      <c r="K39" s="214">
        <f>'ПРОИЗ расходы'!K40+'АДМХОЗ затраты'!K43+'Комм. затраты'!K44</f>
        <v>0</v>
      </c>
      <c r="L39" s="214">
        <f>'ПРОИЗ расходы'!L40+'АДМХОЗ затраты'!L43+'Комм. затраты'!L44</f>
        <v>0</v>
      </c>
      <c r="M39" s="214">
        <f>'ПРОИЗ расходы'!M40+'АДМХОЗ затраты'!M43+'Комм. затраты'!M44</f>
        <v>0</v>
      </c>
      <c r="N39" s="214">
        <f>'ПРОИЗ расходы'!N40+'АДМХОЗ затраты'!N43+'Комм. затраты'!N44</f>
        <v>0</v>
      </c>
      <c r="O39" s="214">
        <f>'ПРОИЗ расходы'!O40+'АДМХОЗ затраты'!O43+'Комм. затраты'!O44</f>
        <v>0</v>
      </c>
      <c r="P39" s="215">
        <f>'ПРОИЗ расходы'!P40+'АДМХОЗ затраты'!P43+'Комм. затраты'!P44</f>
        <v>0</v>
      </c>
      <c r="Q39" s="13"/>
    </row>
    <row r="40" spans="1:17" outlineLevel="1" x14ac:dyDescent="0.2">
      <c r="A40" s="211">
        <f t="shared" si="3"/>
        <v>30</v>
      </c>
      <c r="B40" s="37" t="s">
        <v>461</v>
      </c>
      <c r="C40" s="79" t="str">
        <f>VLOOKUP($B40,ЗАТРАТЫ,COLUMN(Справочники!D:D)-1,FALSE)</f>
        <v>Отчисления в Фед. фонд обязат. мед. страхования</v>
      </c>
      <c r="D40" s="710">
        <f t="shared" si="2"/>
        <v>0</v>
      </c>
      <c r="E40" s="163">
        <f>'ПРОИЗ расходы'!E41+'АДМХОЗ затраты'!E44+'Комм. затраты'!E45</f>
        <v>0</v>
      </c>
      <c r="F40" s="214">
        <f>'ПРОИЗ расходы'!F41+'АДМХОЗ затраты'!F44+'Комм. затраты'!F45</f>
        <v>0</v>
      </c>
      <c r="G40" s="214">
        <f>'ПРОИЗ расходы'!G41+'АДМХОЗ затраты'!G44+'Комм. затраты'!G45</f>
        <v>0</v>
      </c>
      <c r="H40" s="214">
        <f>'ПРОИЗ расходы'!H41+'АДМХОЗ затраты'!H44+'Комм. затраты'!H45</f>
        <v>0</v>
      </c>
      <c r="I40" s="214">
        <f>'ПРОИЗ расходы'!I41+'АДМХОЗ затраты'!I44+'Комм. затраты'!I45</f>
        <v>0</v>
      </c>
      <c r="J40" s="214">
        <f>'ПРОИЗ расходы'!J41+'АДМХОЗ затраты'!J44+'Комм. затраты'!J45</f>
        <v>0</v>
      </c>
      <c r="K40" s="214">
        <f>'ПРОИЗ расходы'!K41+'АДМХОЗ затраты'!K44+'Комм. затраты'!K45</f>
        <v>0</v>
      </c>
      <c r="L40" s="214">
        <f>'ПРОИЗ расходы'!L41+'АДМХОЗ затраты'!L44+'Комм. затраты'!L45</f>
        <v>0</v>
      </c>
      <c r="M40" s="214">
        <f>'ПРОИЗ расходы'!M41+'АДМХОЗ затраты'!M44+'Комм. затраты'!M45</f>
        <v>0</v>
      </c>
      <c r="N40" s="214">
        <f>'ПРОИЗ расходы'!N41+'АДМХОЗ затраты'!N44+'Комм. затраты'!N45</f>
        <v>0</v>
      </c>
      <c r="O40" s="214">
        <f>'ПРОИЗ расходы'!O41+'АДМХОЗ затраты'!O44+'Комм. затраты'!O45</f>
        <v>0</v>
      </c>
      <c r="P40" s="215">
        <f>'ПРОИЗ расходы'!P41+'АДМХОЗ затраты'!P44+'Комм. затраты'!P45</f>
        <v>0</v>
      </c>
      <c r="Q40" s="13"/>
    </row>
    <row r="41" spans="1:17" outlineLevel="1" x14ac:dyDescent="0.2">
      <c r="A41" s="211">
        <f t="shared" si="3"/>
        <v>31</v>
      </c>
      <c r="B41" s="37" t="s">
        <v>975</v>
      </c>
      <c r="C41" s="79" t="str">
        <f>VLOOKUP($B41,ЗАТРАТЫ,COLUMN(Справочники!D:D)-1,FALSE)</f>
        <v>Отчисления в Терр. фонд обязат. мед. страхования</v>
      </c>
      <c r="D41" s="710">
        <f t="shared" si="2"/>
        <v>0</v>
      </c>
      <c r="E41" s="163">
        <f>'ПРОИЗ расходы'!E42+'АДМХОЗ затраты'!E45+'Комм. затраты'!E46</f>
        <v>0</v>
      </c>
      <c r="F41" s="214">
        <f>'ПРОИЗ расходы'!F42+'АДМХОЗ затраты'!F45+'Комм. затраты'!F46</f>
        <v>0</v>
      </c>
      <c r="G41" s="214">
        <f>'ПРОИЗ расходы'!G42+'АДМХОЗ затраты'!G45+'Комм. затраты'!G46</f>
        <v>0</v>
      </c>
      <c r="H41" s="214">
        <f>'ПРОИЗ расходы'!H42+'АДМХОЗ затраты'!H45+'Комм. затраты'!H46</f>
        <v>0</v>
      </c>
      <c r="I41" s="214">
        <f>'ПРОИЗ расходы'!I42+'АДМХОЗ затраты'!I45+'Комм. затраты'!I46</f>
        <v>0</v>
      </c>
      <c r="J41" s="214">
        <f>'ПРОИЗ расходы'!J42+'АДМХОЗ затраты'!J45+'Комм. затраты'!J46</f>
        <v>0</v>
      </c>
      <c r="K41" s="214">
        <f>'ПРОИЗ расходы'!K42+'АДМХОЗ затраты'!K45+'Комм. затраты'!K46</f>
        <v>0</v>
      </c>
      <c r="L41" s="214">
        <f>'ПРОИЗ расходы'!L42+'АДМХОЗ затраты'!L45+'Комм. затраты'!L46</f>
        <v>0</v>
      </c>
      <c r="M41" s="214">
        <f>'ПРОИЗ расходы'!M42+'АДМХОЗ затраты'!M45+'Комм. затраты'!M46</f>
        <v>0</v>
      </c>
      <c r="N41" s="214">
        <f>'ПРОИЗ расходы'!N42+'АДМХОЗ затраты'!N45+'Комм. затраты'!N46</f>
        <v>0</v>
      </c>
      <c r="O41" s="214">
        <f>'ПРОИЗ расходы'!O42+'АДМХОЗ затраты'!O45+'Комм. затраты'!O46</f>
        <v>0</v>
      </c>
      <c r="P41" s="215">
        <f>'ПРОИЗ расходы'!P42+'АДМХОЗ затраты'!P45+'Комм. затраты'!P46</f>
        <v>0</v>
      </c>
      <c r="Q41" s="13"/>
    </row>
    <row r="42" spans="1:17" collapsed="1" x14ac:dyDescent="0.2">
      <c r="A42" s="211">
        <f t="shared" si="3"/>
        <v>32</v>
      </c>
      <c r="B42" s="37" t="s">
        <v>462</v>
      </c>
      <c r="C42" s="223" t="str">
        <f>VLOOKUP($B42,ЗАТРАТЫ,COLUMN(Справочники!D:D)-1,FALSE)</f>
        <v>Услуги сторонних организаций</v>
      </c>
      <c r="D42" s="712">
        <f t="shared" si="2"/>
        <v>0</v>
      </c>
      <c r="E42" s="166">
        <f>'ПРОИЗ расходы'!E43+'АДМХОЗ затраты'!E46+'Комм. затраты'!E47</f>
        <v>0</v>
      </c>
      <c r="F42" s="212">
        <f>'ПРОИЗ расходы'!F43+'АДМХОЗ затраты'!F46+'Комм. затраты'!F47</f>
        <v>0</v>
      </c>
      <c r="G42" s="212">
        <f>'ПРОИЗ расходы'!G43+'АДМХОЗ затраты'!G46+'Комм. затраты'!G47</f>
        <v>0</v>
      </c>
      <c r="H42" s="212">
        <f>'ПРОИЗ расходы'!H43+'АДМХОЗ затраты'!H46+'Комм. затраты'!H47</f>
        <v>0</v>
      </c>
      <c r="I42" s="212">
        <f>'ПРОИЗ расходы'!I43+'АДМХОЗ затраты'!I46+'Комм. затраты'!I47</f>
        <v>0</v>
      </c>
      <c r="J42" s="212">
        <f>'ПРОИЗ расходы'!J43+'АДМХОЗ затраты'!J46+'Комм. затраты'!J47</f>
        <v>0</v>
      </c>
      <c r="K42" s="212">
        <f>'ПРОИЗ расходы'!K43+'АДМХОЗ затраты'!K46+'Комм. затраты'!K47</f>
        <v>0</v>
      </c>
      <c r="L42" s="212">
        <f>'ПРОИЗ расходы'!L43+'АДМХОЗ затраты'!L46+'Комм. затраты'!L47</f>
        <v>0</v>
      </c>
      <c r="M42" s="212">
        <f>'ПРОИЗ расходы'!M43+'АДМХОЗ затраты'!M46+'Комм. затраты'!M47</f>
        <v>0</v>
      </c>
      <c r="N42" s="212">
        <f>'ПРОИЗ расходы'!N43+'АДМХОЗ затраты'!N46+'Комм. затраты'!N47</f>
        <v>0</v>
      </c>
      <c r="O42" s="212">
        <f>'ПРОИЗ расходы'!O43+'АДМХОЗ затраты'!O46+'Комм. затраты'!O47</f>
        <v>0</v>
      </c>
      <c r="P42" s="218">
        <f>'ПРОИЗ расходы'!P43+'АДМХОЗ затраты'!P46+'Комм. затраты'!P47</f>
        <v>0</v>
      </c>
      <c r="Q42" s="13"/>
    </row>
    <row r="43" spans="1:17" hidden="1" outlineLevel="1" x14ac:dyDescent="0.2">
      <c r="A43" s="211">
        <f t="shared" si="3"/>
        <v>33</v>
      </c>
      <c r="B43" s="37" t="s">
        <v>464</v>
      </c>
      <c r="C43" s="224" t="str">
        <f>VLOOKUP($B43,ЗАТРАТЫ,COLUMN(Справочники!D:D)-1,FALSE)</f>
        <v xml:space="preserve">Аренда </v>
      </c>
      <c r="D43" s="713">
        <f t="shared" si="2"/>
        <v>0</v>
      </c>
      <c r="E43" s="163">
        <f>'ПРОИЗ расходы'!E44+'АДМХОЗ затраты'!E47+'Комм. затраты'!E48</f>
        <v>0</v>
      </c>
      <c r="F43" s="214">
        <f>'ПРОИЗ расходы'!F44+'АДМХОЗ затраты'!F47+'Комм. затраты'!F48</f>
        <v>0</v>
      </c>
      <c r="G43" s="214">
        <f>'ПРОИЗ расходы'!G44+'АДМХОЗ затраты'!G47+'Комм. затраты'!G48</f>
        <v>0</v>
      </c>
      <c r="H43" s="214">
        <f>'ПРОИЗ расходы'!H44+'АДМХОЗ затраты'!H47+'Комм. затраты'!H48</f>
        <v>0</v>
      </c>
      <c r="I43" s="214">
        <f>'ПРОИЗ расходы'!I44+'АДМХОЗ затраты'!I47+'Комм. затраты'!I48</f>
        <v>0</v>
      </c>
      <c r="J43" s="214">
        <f>'ПРОИЗ расходы'!J44+'АДМХОЗ затраты'!J47+'Комм. затраты'!J48</f>
        <v>0</v>
      </c>
      <c r="K43" s="214">
        <f>'ПРОИЗ расходы'!K44+'АДМХОЗ затраты'!K47+'Комм. затраты'!K48</f>
        <v>0</v>
      </c>
      <c r="L43" s="214">
        <f>'ПРОИЗ расходы'!L44+'АДМХОЗ затраты'!L47+'Комм. затраты'!L48</f>
        <v>0</v>
      </c>
      <c r="M43" s="214">
        <f>'ПРОИЗ расходы'!M44+'АДМХОЗ затраты'!M47+'Комм. затраты'!M48</f>
        <v>0</v>
      </c>
      <c r="N43" s="214">
        <f>'ПРОИЗ расходы'!N44+'АДМХОЗ затраты'!N47+'Комм. затраты'!N48</f>
        <v>0</v>
      </c>
      <c r="O43" s="214">
        <f>'ПРОИЗ расходы'!O44+'АДМХОЗ затраты'!O47+'Комм. затраты'!O48</f>
        <v>0</v>
      </c>
      <c r="P43" s="215">
        <f>'ПРОИЗ расходы'!P44+'АДМХОЗ затраты'!P47+'Комм. затраты'!P48</f>
        <v>0</v>
      </c>
      <c r="Q43" s="13"/>
    </row>
    <row r="44" spans="1:17" hidden="1" outlineLevel="2" x14ac:dyDescent="0.2">
      <c r="A44" s="211">
        <f t="shared" si="3"/>
        <v>34</v>
      </c>
      <c r="B44" s="37" t="s">
        <v>277</v>
      </c>
      <c r="C44" s="222" t="str">
        <f>VLOOKUP($B44,ЗАТРАТЫ,COLUMN(Справочники!D:D)-1,FALSE)</f>
        <v>аренда земли</v>
      </c>
      <c r="D44" s="711">
        <f t="shared" si="2"/>
        <v>0</v>
      </c>
      <c r="E44" s="163">
        <f>'ПРОИЗ расходы'!E45+'АДМХОЗ затраты'!E48+'Комм. затраты'!E49</f>
        <v>0</v>
      </c>
      <c r="F44" s="214">
        <f>'ПРОИЗ расходы'!F45+'АДМХОЗ затраты'!F48+'Комм. затраты'!F49</f>
        <v>0</v>
      </c>
      <c r="G44" s="214">
        <f>'ПРОИЗ расходы'!G45+'АДМХОЗ затраты'!G48+'Комм. затраты'!G49</f>
        <v>0</v>
      </c>
      <c r="H44" s="214">
        <f>'ПРОИЗ расходы'!H45+'АДМХОЗ затраты'!H48+'Комм. затраты'!H49</f>
        <v>0</v>
      </c>
      <c r="I44" s="214">
        <f>'ПРОИЗ расходы'!I45+'АДМХОЗ затраты'!I48+'Комм. затраты'!I49</f>
        <v>0</v>
      </c>
      <c r="J44" s="214">
        <f>'ПРОИЗ расходы'!J45+'АДМХОЗ затраты'!J48+'Комм. затраты'!J49</f>
        <v>0</v>
      </c>
      <c r="K44" s="214">
        <f>'ПРОИЗ расходы'!K45+'АДМХОЗ затраты'!K48+'Комм. затраты'!K49</f>
        <v>0</v>
      </c>
      <c r="L44" s="214">
        <f>'ПРОИЗ расходы'!L45+'АДМХОЗ затраты'!L48+'Комм. затраты'!L49</f>
        <v>0</v>
      </c>
      <c r="M44" s="214">
        <f>'ПРОИЗ расходы'!M45+'АДМХОЗ затраты'!M48+'Комм. затраты'!M49</f>
        <v>0</v>
      </c>
      <c r="N44" s="214">
        <f>'ПРОИЗ расходы'!N45+'АДМХОЗ затраты'!N48+'Комм. затраты'!N49</f>
        <v>0</v>
      </c>
      <c r="O44" s="214">
        <f>'ПРОИЗ расходы'!O45+'АДМХОЗ затраты'!O48+'Комм. затраты'!O49</f>
        <v>0</v>
      </c>
      <c r="P44" s="215">
        <f>'ПРОИЗ расходы'!P45+'АДМХОЗ затраты'!P48+'Комм. затраты'!P49</f>
        <v>0</v>
      </c>
      <c r="Q44" s="13"/>
    </row>
    <row r="45" spans="1:17" hidden="1" outlineLevel="2" x14ac:dyDescent="0.2">
      <c r="A45" s="211">
        <f t="shared" si="3"/>
        <v>35</v>
      </c>
      <c r="B45" s="37" t="s">
        <v>278</v>
      </c>
      <c r="C45" s="222" t="str">
        <f>VLOOKUP($B45,ЗАТРАТЫ,COLUMN(Справочники!D:D)-1,FALSE)</f>
        <v>аренда зданий и сооружений</v>
      </c>
      <c r="D45" s="711">
        <f t="shared" si="2"/>
        <v>0</v>
      </c>
      <c r="E45" s="163">
        <f>'ПРОИЗ расходы'!E46+'АДМХОЗ затраты'!E49+'Комм. затраты'!E50</f>
        <v>0</v>
      </c>
      <c r="F45" s="214">
        <f>'ПРОИЗ расходы'!F46+'АДМХОЗ затраты'!F49+'Комм. затраты'!F50</f>
        <v>0</v>
      </c>
      <c r="G45" s="214">
        <f>'ПРОИЗ расходы'!G46+'АДМХОЗ затраты'!G49+'Комм. затраты'!G50</f>
        <v>0</v>
      </c>
      <c r="H45" s="214">
        <f>'ПРОИЗ расходы'!H46+'АДМХОЗ затраты'!H49+'Комм. затраты'!H50</f>
        <v>0</v>
      </c>
      <c r="I45" s="214">
        <f>'ПРОИЗ расходы'!I46+'АДМХОЗ затраты'!I49+'Комм. затраты'!I50</f>
        <v>0</v>
      </c>
      <c r="J45" s="214">
        <f>'ПРОИЗ расходы'!J46+'АДМХОЗ затраты'!J49+'Комм. затраты'!J50</f>
        <v>0</v>
      </c>
      <c r="K45" s="214">
        <f>'ПРОИЗ расходы'!K46+'АДМХОЗ затраты'!K49+'Комм. затраты'!K50</f>
        <v>0</v>
      </c>
      <c r="L45" s="214">
        <f>'ПРОИЗ расходы'!L46+'АДМХОЗ затраты'!L49+'Комм. затраты'!L50</f>
        <v>0</v>
      </c>
      <c r="M45" s="214">
        <f>'ПРОИЗ расходы'!M46+'АДМХОЗ затраты'!M49+'Комм. затраты'!M50</f>
        <v>0</v>
      </c>
      <c r="N45" s="214">
        <f>'ПРОИЗ расходы'!N46+'АДМХОЗ затраты'!N49+'Комм. затраты'!N50</f>
        <v>0</v>
      </c>
      <c r="O45" s="214">
        <f>'ПРОИЗ расходы'!O46+'АДМХОЗ затраты'!O49+'Комм. затраты'!O50</f>
        <v>0</v>
      </c>
      <c r="P45" s="215">
        <f>'ПРОИЗ расходы'!P46+'АДМХОЗ затраты'!P49+'Комм. затраты'!P50</f>
        <v>0</v>
      </c>
      <c r="Q45" s="13"/>
    </row>
    <row r="46" spans="1:17" hidden="1" outlineLevel="2" x14ac:dyDescent="0.2">
      <c r="A46" s="211">
        <f t="shared" si="3"/>
        <v>36</v>
      </c>
      <c r="B46" s="37" t="s">
        <v>279</v>
      </c>
      <c r="C46" s="222" t="str">
        <f>VLOOKUP($B46,ЗАТРАТЫ,COLUMN(Справочники!D:D)-1,FALSE)</f>
        <v>аренда транспорта</v>
      </c>
      <c r="D46" s="711">
        <f t="shared" si="2"/>
        <v>0</v>
      </c>
      <c r="E46" s="163">
        <f>'ПРОИЗ расходы'!E47+'АДМХОЗ затраты'!E50+'Комм. затраты'!E51</f>
        <v>0</v>
      </c>
      <c r="F46" s="214">
        <f>'ПРОИЗ расходы'!F47+'АДМХОЗ затраты'!F50+'Комм. затраты'!F51</f>
        <v>0</v>
      </c>
      <c r="G46" s="214">
        <f>'ПРОИЗ расходы'!G47+'АДМХОЗ затраты'!G50+'Комм. затраты'!G51</f>
        <v>0</v>
      </c>
      <c r="H46" s="214">
        <f>'ПРОИЗ расходы'!H47+'АДМХОЗ затраты'!H50+'Комм. затраты'!H51</f>
        <v>0</v>
      </c>
      <c r="I46" s="214">
        <f>'ПРОИЗ расходы'!I47+'АДМХОЗ затраты'!I50+'Комм. затраты'!I51</f>
        <v>0</v>
      </c>
      <c r="J46" s="214">
        <f>'ПРОИЗ расходы'!J47+'АДМХОЗ затраты'!J50+'Комм. затраты'!J51</f>
        <v>0</v>
      </c>
      <c r="K46" s="214">
        <f>'ПРОИЗ расходы'!K47+'АДМХОЗ затраты'!K50+'Комм. затраты'!K51</f>
        <v>0</v>
      </c>
      <c r="L46" s="214">
        <f>'ПРОИЗ расходы'!L47+'АДМХОЗ затраты'!L50+'Комм. затраты'!L51</f>
        <v>0</v>
      </c>
      <c r="M46" s="214">
        <f>'ПРОИЗ расходы'!M47+'АДМХОЗ затраты'!M50+'Комм. затраты'!M51</f>
        <v>0</v>
      </c>
      <c r="N46" s="214">
        <f>'ПРОИЗ расходы'!N47+'АДМХОЗ затраты'!N50+'Комм. затраты'!N51</f>
        <v>0</v>
      </c>
      <c r="O46" s="214">
        <f>'ПРОИЗ расходы'!O47+'АДМХОЗ затраты'!O50+'Комм. затраты'!O51</f>
        <v>0</v>
      </c>
      <c r="P46" s="215">
        <f>'ПРОИЗ расходы'!P47+'АДМХОЗ затраты'!P50+'Комм. затраты'!P51</f>
        <v>0</v>
      </c>
      <c r="Q46" s="13"/>
    </row>
    <row r="47" spans="1:17" hidden="1" outlineLevel="2" x14ac:dyDescent="0.2">
      <c r="A47" s="211">
        <f t="shared" si="3"/>
        <v>37</v>
      </c>
      <c r="B47" s="37" t="s">
        <v>280</v>
      </c>
      <c r="C47" s="222" t="str">
        <f>VLOOKUP($B47,ЗАТРАТЫ,COLUMN(Справочники!D:D)-1,FALSE)</f>
        <v>прочая аренда</v>
      </c>
      <c r="D47" s="711">
        <f t="shared" si="2"/>
        <v>0</v>
      </c>
      <c r="E47" s="163">
        <f>'ПРОИЗ расходы'!E48+'АДМХОЗ затраты'!E51+'Комм. затраты'!E52</f>
        <v>0</v>
      </c>
      <c r="F47" s="214">
        <f>'ПРОИЗ расходы'!F48+'АДМХОЗ затраты'!F51+'Комм. затраты'!F52</f>
        <v>0</v>
      </c>
      <c r="G47" s="214">
        <f>'ПРОИЗ расходы'!G48+'АДМХОЗ затраты'!G51+'Комм. затраты'!G52</f>
        <v>0</v>
      </c>
      <c r="H47" s="214">
        <f>'ПРОИЗ расходы'!H48+'АДМХОЗ затраты'!H51+'Комм. затраты'!H52</f>
        <v>0</v>
      </c>
      <c r="I47" s="214">
        <f>'ПРОИЗ расходы'!I48+'АДМХОЗ затраты'!I51+'Комм. затраты'!I52</f>
        <v>0</v>
      </c>
      <c r="J47" s="214">
        <f>'ПРОИЗ расходы'!J48+'АДМХОЗ затраты'!J51+'Комм. затраты'!J52</f>
        <v>0</v>
      </c>
      <c r="K47" s="214">
        <f>'ПРОИЗ расходы'!K48+'АДМХОЗ затраты'!K51+'Комм. затраты'!K52</f>
        <v>0</v>
      </c>
      <c r="L47" s="214">
        <f>'ПРОИЗ расходы'!L48+'АДМХОЗ затраты'!L51+'Комм. затраты'!L52</f>
        <v>0</v>
      </c>
      <c r="M47" s="214">
        <f>'ПРОИЗ расходы'!M48+'АДМХОЗ затраты'!M51+'Комм. затраты'!M52</f>
        <v>0</v>
      </c>
      <c r="N47" s="214">
        <f>'ПРОИЗ расходы'!N48+'АДМХОЗ затраты'!N51+'Комм. затраты'!N52</f>
        <v>0</v>
      </c>
      <c r="O47" s="214">
        <f>'ПРОИЗ расходы'!O48+'АДМХОЗ затраты'!O51+'Комм. затраты'!O52</f>
        <v>0</v>
      </c>
      <c r="P47" s="215">
        <f>'ПРОИЗ расходы'!P48+'АДМХОЗ затраты'!P51+'Комм. затраты'!P52</f>
        <v>0</v>
      </c>
      <c r="Q47" s="13"/>
    </row>
    <row r="48" spans="1:17" hidden="1" outlineLevel="1" x14ac:dyDescent="0.2">
      <c r="A48" s="211">
        <f t="shared" si="3"/>
        <v>38</v>
      </c>
      <c r="B48" s="37" t="s">
        <v>465</v>
      </c>
      <c r="C48" s="79" t="str">
        <f>VLOOKUP($B48,ЗАТРАТЫ,COLUMN(Справочники!D:D)-1,FALSE)</f>
        <v>Услуги по ремонту зданий и сооружений</v>
      </c>
      <c r="D48" s="710">
        <f t="shared" si="2"/>
        <v>0</v>
      </c>
      <c r="E48" s="163">
        <f>'ПРОИЗ расходы'!E49+'АДМХОЗ затраты'!E52+'Комм. затраты'!E53</f>
        <v>0</v>
      </c>
      <c r="F48" s="214">
        <f>'ПРОИЗ расходы'!F49+'АДМХОЗ затраты'!F52+'Комм. затраты'!F53</f>
        <v>0</v>
      </c>
      <c r="G48" s="214">
        <f>'ПРОИЗ расходы'!G49+'АДМХОЗ затраты'!G52+'Комм. затраты'!G53</f>
        <v>0</v>
      </c>
      <c r="H48" s="214">
        <f>'ПРОИЗ расходы'!H49+'АДМХОЗ затраты'!H52+'Комм. затраты'!H53</f>
        <v>0</v>
      </c>
      <c r="I48" s="214">
        <f>'ПРОИЗ расходы'!I49+'АДМХОЗ затраты'!I52+'Комм. затраты'!I53</f>
        <v>0</v>
      </c>
      <c r="J48" s="214">
        <f>'ПРОИЗ расходы'!J49+'АДМХОЗ затраты'!J52+'Комм. затраты'!J53</f>
        <v>0</v>
      </c>
      <c r="K48" s="214">
        <f>'ПРОИЗ расходы'!K49+'АДМХОЗ затраты'!K52+'Комм. затраты'!K53</f>
        <v>0</v>
      </c>
      <c r="L48" s="214">
        <f>'ПРОИЗ расходы'!L49+'АДМХОЗ затраты'!L52+'Комм. затраты'!L53</f>
        <v>0</v>
      </c>
      <c r="M48" s="214">
        <f>'ПРОИЗ расходы'!M49+'АДМХОЗ затраты'!M52+'Комм. затраты'!M53</f>
        <v>0</v>
      </c>
      <c r="N48" s="214">
        <f>'ПРОИЗ расходы'!N49+'АДМХОЗ затраты'!N52+'Комм. затраты'!N53</f>
        <v>0</v>
      </c>
      <c r="O48" s="214">
        <f>'ПРОИЗ расходы'!O49+'АДМХОЗ затраты'!O52+'Комм. затраты'!O53</f>
        <v>0</v>
      </c>
      <c r="P48" s="215">
        <f>'ПРОИЗ расходы'!P49+'АДМХОЗ затраты'!P52+'Комм. затраты'!P53</f>
        <v>0</v>
      </c>
      <c r="Q48" s="13"/>
    </row>
    <row r="49" spans="1:17" hidden="1" outlineLevel="1" x14ac:dyDescent="0.2">
      <c r="A49" s="211">
        <f t="shared" si="3"/>
        <v>39</v>
      </c>
      <c r="B49" s="37" t="s">
        <v>466</v>
      </c>
      <c r="C49" s="79" t="str">
        <f>VLOOKUP($B49,ЗАТРАТЫ,COLUMN(Справочники!D:D)-1,FALSE)</f>
        <v>Услуги по ремонту и обслуживанию производственного оборудования</v>
      </c>
      <c r="D49" s="710">
        <f t="shared" si="2"/>
        <v>0</v>
      </c>
      <c r="E49" s="163">
        <f>'ПРОИЗ расходы'!E50+'АДМХОЗ затраты'!E53+'Комм. затраты'!E54</f>
        <v>0</v>
      </c>
      <c r="F49" s="214">
        <f>'ПРОИЗ расходы'!F50+'АДМХОЗ затраты'!F53+'Комм. затраты'!F54</f>
        <v>0</v>
      </c>
      <c r="G49" s="214">
        <f>'ПРОИЗ расходы'!G50+'АДМХОЗ затраты'!G53+'Комм. затраты'!G54</f>
        <v>0</v>
      </c>
      <c r="H49" s="214">
        <f>'ПРОИЗ расходы'!H50+'АДМХОЗ затраты'!H53+'Комм. затраты'!H54</f>
        <v>0</v>
      </c>
      <c r="I49" s="214">
        <f>'ПРОИЗ расходы'!I50+'АДМХОЗ затраты'!I53+'Комм. затраты'!I54</f>
        <v>0</v>
      </c>
      <c r="J49" s="214">
        <f>'ПРОИЗ расходы'!J50+'АДМХОЗ затраты'!J53+'Комм. затраты'!J54</f>
        <v>0</v>
      </c>
      <c r="K49" s="214">
        <f>'ПРОИЗ расходы'!K50+'АДМХОЗ затраты'!K53+'Комм. затраты'!K54</f>
        <v>0</v>
      </c>
      <c r="L49" s="214">
        <f>'ПРОИЗ расходы'!L50+'АДМХОЗ затраты'!L53+'Комм. затраты'!L54</f>
        <v>0</v>
      </c>
      <c r="M49" s="214">
        <f>'ПРОИЗ расходы'!M50+'АДМХОЗ затраты'!M53+'Комм. затраты'!M54</f>
        <v>0</v>
      </c>
      <c r="N49" s="214">
        <f>'ПРОИЗ расходы'!N50+'АДМХОЗ затраты'!N53+'Комм. затраты'!N54</f>
        <v>0</v>
      </c>
      <c r="O49" s="214">
        <f>'ПРОИЗ расходы'!O50+'АДМХОЗ затраты'!O53+'Комм. затраты'!O54</f>
        <v>0</v>
      </c>
      <c r="P49" s="215">
        <f>'ПРОИЗ расходы'!P50+'АДМХОЗ затраты'!P53+'Комм. затраты'!P54</f>
        <v>0</v>
      </c>
      <c r="Q49" s="13"/>
    </row>
    <row r="50" spans="1:17" hidden="1" outlineLevel="1" x14ac:dyDescent="0.2">
      <c r="A50" s="211">
        <f t="shared" si="3"/>
        <v>40</v>
      </c>
      <c r="B50" s="37" t="s">
        <v>467</v>
      </c>
      <c r="C50" s="79" t="str">
        <f>VLOOKUP($B50,ЗАТРАТЫ,COLUMN(Справочники!D:D)-1,FALSE)</f>
        <v>Услуги по ремонту транспортных средств</v>
      </c>
      <c r="D50" s="710">
        <f t="shared" si="2"/>
        <v>0</v>
      </c>
      <c r="E50" s="163">
        <f>'ПРОИЗ расходы'!E51+'АДМХОЗ затраты'!E54+'Комм. затраты'!E55</f>
        <v>0</v>
      </c>
      <c r="F50" s="214">
        <f>'ПРОИЗ расходы'!F51+'АДМХОЗ затраты'!F54+'Комм. затраты'!F55</f>
        <v>0</v>
      </c>
      <c r="G50" s="214">
        <f>'ПРОИЗ расходы'!G51+'АДМХОЗ затраты'!G54+'Комм. затраты'!G55</f>
        <v>0</v>
      </c>
      <c r="H50" s="214">
        <f>'ПРОИЗ расходы'!H51+'АДМХОЗ затраты'!H54+'Комм. затраты'!H55</f>
        <v>0</v>
      </c>
      <c r="I50" s="214">
        <f>'ПРОИЗ расходы'!I51+'АДМХОЗ затраты'!I54+'Комм. затраты'!I55</f>
        <v>0</v>
      </c>
      <c r="J50" s="214">
        <f>'ПРОИЗ расходы'!J51+'АДМХОЗ затраты'!J54+'Комм. затраты'!J55</f>
        <v>0</v>
      </c>
      <c r="K50" s="214">
        <f>'ПРОИЗ расходы'!K51+'АДМХОЗ затраты'!K54+'Комм. затраты'!K55</f>
        <v>0</v>
      </c>
      <c r="L50" s="214">
        <f>'ПРОИЗ расходы'!L51+'АДМХОЗ затраты'!L54+'Комм. затраты'!L55</f>
        <v>0</v>
      </c>
      <c r="M50" s="214">
        <f>'ПРОИЗ расходы'!M51+'АДМХОЗ затраты'!M54+'Комм. затраты'!M55</f>
        <v>0</v>
      </c>
      <c r="N50" s="214">
        <f>'ПРОИЗ расходы'!N51+'АДМХОЗ затраты'!N54+'Комм. затраты'!N55</f>
        <v>0</v>
      </c>
      <c r="O50" s="214">
        <f>'ПРОИЗ расходы'!O51+'АДМХОЗ затраты'!O54+'Комм. затраты'!O55</f>
        <v>0</v>
      </c>
      <c r="P50" s="215">
        <f>'ПРОИЗ расходы'!P51+'АДМХОЗ затраты'!P54+'Комм. затраты'!P55</f>
        <v>0</v>
      </c>
      <c r="Q50" s="13"/>
    </row>
    <row r="51" spans="1:17" hidden="1" outlineLevel="1" x14ac:dyDescent="0.2">
      <c r="A51" s="211">
        <f t="shared" si="3"/>
        <v>41</v>
      </c>
      <c r="B51" s="37" t="s">
        <v>469</v>
      </c>
      <c r="C51" s="79" t="str">
        <f>VLOOKUP($B51,ЗАТРАТЫ,COLUMN(Справочники!D:D)-1,FALSE)</f>
        <v>Услуги по ремонту и обслуживанию компьютерной и офисной техники</v>
      </c>
      <c r="D51" s="710">
        <f t="shared" si="2"/>
        <v>0</v>
      </c>
      <c r="E51" s="163">
        <f>'ПРОИЗ расходы'!E52+'АДМХОЗ затраты'!E55+'Комм. затраты'!E56</f>
        <v>0</v>
      </c>
      <c r="F51" s="214">
        <f>'ПРОИЗ расходы'!F52+'АДМХОЗ затраты'!F55+'Комм. затраты'!F56</f>
        <v>0</v>
      </c>
      <c r="G51" s="214">
        <f>'ПРОИЗ расходы'!G52+'АДМХОЗ затраты'!G55+'Комм. затраты'!G56</f>
        <v>0</v>
      </c>
      <c r="H51" s="214">
        <f>'ПРОИЗ расходы'!H52+'АДМХОЗ затраты'!H55+'Комм. затраты'!H56</f>
        <v>0</v>
      </c>
      <c r="I51" s="214">
        <f>'ПРОИЗ расходы'!I52+'АДМХОЗ затраты'!I55+'Комм. затраты'!I56</f>
        <v>0</v>
      </c>
      <c r="J51" s="214">
        <f>'ПРОИЗ расходы'!J52+'АДМХОЗ затраты'!J55+'Комм. затраты'!J56</f>
        <v>0</v>
      </c>
      <c r="K51" s="214">
        <f>'ПРОИЗ расходы'!K52+'АДМХОЗ затраты'!K55+'Комм. затраты'!K56</f>
        <v>0</v>
      </c>
      <c r="L51" s="214">
        <f>'ПРОИЗ расходы'!L52+'АДМХОЗ затраты'!L55+'Комм. затраты'!L56</f>
        <v>0</v>
      </c>
      <c r="M51" s="214">
        <f>'ПРОИЗ расходы'!M52+'АДМХОЗ затраты'!M55+'Комм. затраты'!M56</f>
        <v>0</v>
      </c>
      <c r="N51" s="214">
        <f>'ПРОИЗ расходы'!N52+'АДМХОЗ затраты'!N55+'Комм. затраты'!N56</f>
        <v>0</v>
      </c>
      <c r="O51" s="214">
        <f>'ПРОИЗ расходы'!O52+'АДМХОЗ затраты'!O55+'Комм. затраты'!O56</f>
        <v>0</v>
      </c>
      <c r="P51" s="215">
        <f>'ПРОИЗ расходы'!P52+'АДМХОЗ затраты'!P55+'Комм. затраты'!P56</f>
        <v>0</v>
      </c>
      <c r="Q51" s="13"/>
    </row>
    <row r="52" spans="1:17" hidden="1" outlineLevel="1" x14ac:dyDescent="0.2">
      <c r="A52" s="211">
        <f t="shared" si="3"/>
        <v>42</v>
      </c>
      <c r="B52" s="37" t="s">
        <v>281</v>
      </c>
      <c r="C52" s="79" t="str">
        <f>VLOOKUP($B52,ЗАТРАТЫ,COLUMN(Справочники!D:D)-1,FALSE)</f>
        <v xml:space="preserve">Услуги по охране  </v>
      </c>
      <c r="D52" s="710">
        <f t="shared" si="2"/>
        <v>0</v>
      </c>
      <c r="E52" s="163">
        <f>'ПРОИЗ расходы'!E53+'АДМХОЗ затраты'!E56+'Комм. затраты'!E57</f>
        <v>0</v>
      </c>
      <c r="F52" s="214">
        <f>'ПРОИЗ расходы'!F53+'АДМХОЗ затраты'!F56+'Комм. затраты'!F57</f>
        <v>0</v>
      </c>
      <c r="G52" s="214">
        <f>'ПРОИЗ расходы'!G53+'АДМХОЗ затраты'!G56+'Комм. затраты'!G57</f>
        <v>0</v>
      </c>
      <c r="H52" s="214">
        <f>'ПРОИЗ расходы'!H53+'АДМХОЗ затраты'!H56+'Комм. затраты'!H57</f>
        <v>0</v>
      </c>
      <c r="I52" s="214">
        <f>'ПРОИЗ расходы'!I53+'АДМХОЗ затраты'!I56+'Комм. затраты'!I57</f>
        <v>0</v>
      </c>
      <c r="J52" s="214">
        <f>'ПРОИЗ расходы'!J53+'АДМХОЗ затраты'!J56+'Комм. затраты'!J57</f>
        <v>0</v>
      </c>
      <c r="K52" s="214">
        <f>'ПРОИЗ расходы'!K53+'АДМХОЗ затраты'!K56+'Комм. затраты'!K57</f>
        <v>0</v>
      </c>
      <c r="L52" s="214">
        <f>'ПРОИЗ расходы'!L53+'АДМХОЗ затраты'!L56+'Комм. затраты'!L57</f>
        <v>0</v>
      </c>
      <c r="M52" s="214">
        <f>'ПРОИЗ расходы'!M53+'АДМХОЗ затраты'!M56+'Комм. затраты'!M57</f>
        <v>0</v>
      </c>
      <c r="N52" s="214">
        <f>'ПРОИЗ расходы'!N53+'АДМХОЗ затраты'!N56+'Комм. затраты'!N57</f>
        <v>0</v>
      </c>
      <c r="O52" s="214">
        <f>'ПРОИЗ расходы'!O53+'АДМХОЗ затраты'!O56+'Комм. затраты'!O57</f>
        <v>0</v>
      </c>
      <c r="P52" s="215">
        <f>'ПРОИЗ расходы'!P53+'АДМХОЗ затраты'!P56+'Комм. затраты'!P57</f>
        <v>0</v>
      </c>
      <c r="Q52" s="13"/>
    </row>
    <row r="53" spans="1:17" hidden="1" outlineLevel="1" x14ac:dyDescent="0.2">
      <c r="A53" s="211">
        <f t="shared" si="3"/>
        <v>43</v>
      </c>
      <c r="B53" s="37" t="s">
        <v>282</v>
      </c>
      <c r="C53" s="79" t="str">
        <f>VLOOKUP($B53,ЗАТРАТЫ,COLUMN(Справочники!D:D)-1,FALSE)</f>
        <v>Услуги связи</v>
      </c>
      <c r="D53" s="710">
        <f t="shared" si="2"/>
        <v>0</v>
      </c>
      <c r="E53" s="163">
        <f>'ПРОИЗ расходы'!E54+'АДМХОЗ затраты'!E57+'Комм. затраты'!E58</f>
        <v>0</v>
      </c>
      <c r="F53" s="214">
        <f>'ПРОИЗ расходы'!F54+'АДМХОЗ затраты'!F57+'Комм. затраты'!F58</f>
        <v>0</v>
      </c>
      <c r="G53" s="214">
        <f>'ПРОИЗ расходы'!G54+'АДМХОЗ затраты'!G57+'Комм. затраты'!G58</f>
        <v>0</v>
      </c>
      <c r="H53" s="214">
        <f>'ПРОИЗ расходы'!H54+'АДМХОЗ затраты'!H57+'Комм. затраты'!H58</f>
        <v>0</v>
      </c>
      <c r="I53" s="214">
        <f>'ПРОИЗ расходы'!I54+'АДМХОЗ затраты'!I57+'Комм. затраты'!I58</f>
        <v>0</v>
      </c>
      <c r="J53" s="214">
        <f>'ПРОИЗ расходы'!J54+'АДМХОЗ затраты'!J57+'Комм. затраты'!J58</f>
        <v>0</v>
      </c>
      <c r="K53" s="214">
        <f>'ПРОИЗ расходы'!K54+'АДМХОЗ затраты'!K57+'Комм. затраты'!K58</f>
        <v>0</v>
      </c>
      <c r="L53" s="214">
        <f>'ПРОИЗ расходы'!L54+'АДМХОЗ затраты'!L57+'Комм. затраты'!L58</f>
        <v>0</v>
      </c>
      <c r="M53" s="214">
        <f>'ПРОИЗ расходы'!M54+'АДМХОЗ затраты'!M57+'Комм. затраты'!M58</f>
        <v>0</v>
      </c>
      <c r="N53" s="214">
        <f>'ПРОИЗ расходы'!N54+'АДМХОЗ затраты'!N57+'Комм. затраты'!N58</f>
        <v>0</v>
      </c>
      <c r="O53" s="214">
        <f>'ПРОИЗ расходы'!O54+'АДМХОЗ затраты'!O57+'Комм. затраты'!O58</f>
        <v>0</v>
      </c>
      <c r="P53" s="215">
        <f>'ПРОИЗ расходы'!P54+'АДМХОЗ затраты'!P57+'Комм. затраты'!P58</f>
        <v>0</v>
      </c>
      <c r="Q53" s="13"/>
    </row>
    <row r="54" spans="1:17" hidden="1" outlineLevel="2" x14ac:dyDescent="0.2">
      <c r="A54" s="211">
        <f t="shared" si="3"/>
        <v>44</v>
      </c>
      <c r="B54" s="37" t="s">
        <v>283</v>
      </c>
      <c r="C54" s="222" t="str">
        <f>VLOOKUP($B54,ЗАТРАТЫ,COLUMN(Справочники!D:D)-1,FALSE)</f>
        <v>связь мобильная</v>
      </c>
      <c r="D54" s="711">
        <f t="shared" si="2"/>
        <v>0</v>
      </c>
      <c r="E54" s="163">
        <f>'ПРОИЗ расходы'!E55+'АДМХОЗ затраты'!E58+'Комм. затраты'!E59</f>
        <v>0</v>
      </c>
      <c r="F54" s="214">
        <f>'ПРОИЗ расходы'!F55+'АДМХОЗ затраты'!F58+'Комм. затраты'!F59</f>
        <v>0</v>
      </c>
      <c r="G54" s="214">
        <f>'ПРОИЗ расходы'!G55+'АДМХОЗ затраты'!G58+'Комм. затраты'!G59</f>
        <v>0</v>
      </c>
      <c r="H54" s="214">
        <f>'ПРОИЗ расходы'!H55+'АДМХОЗ затраты'!H58+'Комм. затраты'!H59</f>
        <v>0</v>
      </c>
      <c r="I54" s="214">
        <f>'ПРОИЗ расходы'!I55+'АДМХОЗ затраты'!I58+'Комм. затраты'!I59</f>
        <v>0</v>
      </c>
      <c r="J54" s="214">
        <f>'ПРОИЗ расходы'!J55+'АДМХОЗ затраты'!J58+'Комм. затраты'!J59</f>
        <v>0</v>
      </c>
      <c r="K54" s="214">
        <f>'ПРОИЗ расходы'!K55+'АДМХОЗ затраты'!K58+'Комм. затраты'!K59</f>
        <v>0</v>
      </c>
      <c r="L54" s="214">
        <f>'ПРОИЗ расходы'!L55+'АДМХОЗ затраты'!L58+'Комм. затраты'!L59</f>
        <v>0</v>
      </c>
      <c r="M54" s="214">
        <f>'ПРОИЗ расходы'!M55+'АДМХОЗ затраты'!M58+'Комм. затраты'!M59</f>
        <v>0</v>
      </c>
      <c r="N54" s="214">
        <f>'ПРОИЗ расходы'!N55+'АДМХОЗ затраты'!N58+'Комм. затраты'!N59</f>
        <v>0</v>
      </c>
      <c r="O54" s="214">
        <f>'ПРОИЗ расходы'!O55+'АДМХОЗ затраты'!O58+'Комм. затраты'!O59</f>
        <v>0</v>
      </c>
      <c r="P54" s="215">
        <f>'ПРОИЗ расходы'!P55+'АДМХОЗ затраты'!P58+'Комм. затраты'!P59</f>
        <v>0</v>
      </c>
      <c r="Q54" s="13"/>
    </row>
    <row r="55" spans="1:17" hidden="1" outlineLevel="2" x14ac:dyDescent="0.2">
      <c r="A55" s="211">
        <f t="shared" si="3"/>
        <v>45</v>
      </c>
      <c r="B55" s="37" t="s">
        <v>284</v>
      </c>
      <c r="C55" s="222" t="str">
        <f>VLOOKUP($B55,ЗАТРАТЫ,COLUMN(Справочники!D:D)-1,FALSE)</f>
        <v>связь стационарная</v>
      </c>
      <c r="D55" s="711">
        <f t="shared" si="2"/>
        <v>0</v>
      </c>
      <c r="E55" s="163">
        <f>'ПРОИЗ расходы'!E56+'АДМХОЗ затраты'!E59+'Комм. затраты'!E60</f>
        <v>0</v>
      </c>
      <c r="F55" s="214">
        <f>'ПРОИЗ расходы'!F56+'АДМХОЗ затраты'!F59+'Комм. затраты'!F60</f>
        <v>0</v>
      </c>
      <c r="G55" s="214">
        <f>'ПРОИЗ расходы'!G56+'АДМХОЗ затраты'!G59+'Комм. затраты'!G60</f>
        <v>0</v>
      </c>
      <c r="H55" s="214">
        <f>'ПРОИЗ расходы'!H56+'АДМХОЗ затраты'!H59+'Комм. затраты'!H60</f>
        <v>0</v>
      </c>
      <c r="I55" s="214">
        <f>'ПРОИЗ расходы'!I56+'АДМХОЗ затраты'!I59+'Комм. затраты'!I60</f>
        <v>0</v>
      </c>
      <c r="J55" s="214">
        <f>'ПРОИЗ расходы'!J56+'АДМХОЗ затраты'!J59+'Комм. затраты'!J60</f>
        <v>0</v>
      </c>
      <c r="K55" s="214">
        <f>'ПРОИЗ расходы'!K56+'АДМХОЗ затраты'!K59+'Комм. затраты'!K60</f>
        <v>0</v>
      </c>
      <c r="L55" s="214">
        <f>'ПРОИЗ расходы'!L56+'АДМХОЗ затраты'!L59+'Комм. затраты'!L60</f>
        <v>0</v>
      </c>
      <c r="M55" s="214">
        <f>'ПРОИЗ расходы'!M56+'АДМХОЗ затраты'!M59+'Комм. затраты'!M60</f>
        <v>0</v>
      </c>
      <c r="N55" s="214">
        <f>'ПРОИЗ расходы'!N56+'АДМХОЗ затраты'!N59+'Комм. затраты'!N60</f>
        <v>0</v>
      </c>
      <c r="O55" s="214">
        <f>'ПРОИЗ расходы'!O56+'АДМХОЗ затраты'!O59+'Комм. затраты'!O60</f>
        <v>0</v>
      </c>
      <c r="P55" s="215">
        <f>'ПРОИЗ расходы'!P56+'АДМХОЗ затраты'!P59+'Комм. затраты'!P60</f>
        <v>0</v>
      </c>
      <c r="Q55" s="13"/>
    </row>
    <row r="56" spans="1:17" hidden="1" outlineLevel="2" x14ac:dyDescent="0.2">
      <c r="A56" s="211">
        <f t="shared" si="3"/>
        <v>46</v>
      </c>
      <c r="B56" s="37" t="s">
        <v>285</v>
      </c>
      <c r="C56" s="222" t="str">
        <f>VLOOKUP($B56,ЗАТРАТЫ,COLUMN(Справочники!D:D)-1,FALSE)</f>
        <v>интернет</v>
      </c>
      <c r="D56" s="711">
        <f t="shared" si="2"/>
        <v>0</v>
      </c>
      <c r="E56" s="163">
        <f>'ПРОИЗ расходы'!E57+'АДМХОЗ затраты'!E60+'Комм. затраты'!E61</f>
        <v>0</v>
      </c>
      <c r="F56" s="214">
        <f>'ПРОИЗ расходы'!F57+'АДМХОЗ затраты'!F60+'Комм. затраты'!F61</f>
        <v>0</v>
      </c>
      <c r="G56" s="214">
        <f>'ПРОИЗ расходы'!G57+'АДМХОЗ затраты'!G60+'Комм. затраты'!G61</f>
        <v>0</v>
      </c>
      <c r="H56" s="214">
        <f>'ПРОИЗ расходы'!H57+'АДМХОЗ затраты'!H60+'Комм. затраты'!H61</f>
        <v>0</v>
      </c>
      <c r="I56" s="214">
        <f>'ПРОИЗ расходы'!I57+'АДМХОЗ затраты'!I60+'Комм. затраты'!I61</f>
        <v>0</v>
      </c>
      <c r="J56" s="214">
        <f>'ПРОИЗ расходы'!J57+'АДМХОЗ затраты'!J60+'Комм. затраты'!J61</f>
        <v>0</v>
      </c>
      <c r="K56" s="214">
        <f>'ПРОИЗ расходы'!K57+'АДМХОЗ затраты'!K60+'Комм. затраты'!K61</f>
        <v>0</v>
      </c>
      <c r="L56" s="214">
        <f>'ПРОИЗ расходы'!L57+'АДМХОЗ затраты'!L60+'Комм. затраты'!L61</f>
        <v>0</v>
      </c>
      <c r="M56" s="214">
        <f>'ПРОИЗ расходы'!M57+'АДМХОЗ затраты'!M60+'Комм. затраты'!M61</f>
        <v>0</v>
      </c>
      <c r="N56" s="214">
        <f>'ПРОИЗ расходы'!N57+'АДМХОЗ затраты'!N60+'Комм. затраты'!N61</f>
        <v>0</v>
      </c>
      <c r="O56" s="214">
        <f>'ПРОИЗ расходы'!O57+'АДМХОЗ затраты'!O60+'Комм. затраты'!O61</f>
        <v>0</v>
      </c>
      <c r="P56" s="215">
        <f>'ПРОИЗ расходы'!P57+'АДМХОЗ затраты'!P60+'Комм. затраты'!P61</f>
        <v>0</v>
      </c>
      <c r="Q56" s="13"/>
    </row>
    <row r="57" spans="1:17" hidden="1" outlineLevel="1" x14ac:dyDescent="0.2">
      <c r="A57" s="211">
        <f t="shared" si="3"/>
        <v>47</v>
      </c>
      <c r="B57" s="37" t="s">
        <v>286</v>
      </c>
      <c r="C57" s="224" t="str">
        <f>VLOOKUP($B57,ЗАТРАТЫ,COLUMN(Справочники!D:D)-1,FALSE)</f>
        <v>Коммунальные услуги</v>
      </c>
      <c r="D57" s="713">
        <f t="shared" si="2"/>
        <v>0</v>
      </c>
      <c r="E57" s="163">
        <f>'ПРОИЗ расходы'!E58+'АДМХОЗ затраты'!E61+'Комм. затраты'!E62</f>
        <v>0</v>
      </c>
      <c r="F57" s="214">
        <f>'ПРОИЗ расходы'!F58+'АДМХОЗ затраты'!F61+'Комм. затраты'!F62</f>
        <v>0</v>
      </c>
      <c r="G57" s="214">
        <f>'ПРОИЗ расходы'!G58+'АДМХОЗ затраты'!G61+'Комм. затраты'!G62</f>
        <v>0</v>
      </c>
      <c r="H57" s="214">
        <f>'ПРОИЗ расходы'!H58+'АДМХОЗ затраты'!H61+'Комм. затраты'!H62</f>
        <v>0</v>
      </c>
      <c r="I57" s="214">
        <f>'ПРОИЗ расходы'!I58+'АДМХОЗ затраты'!I61+'Комм. затраты'!I62</f>
        <v>0</v>
      </c>
      <c r="J57" s="214">
        <f>'ПРОИЗ расходы'!J58+'АДМХОЗ затраты'!J61+'Комм. затраты'!J62</f>
        <v>0</v>
      </c>
      <c r="K57" s="214">
        <f>'ПРОИЗ расходы'!K58+'АДМХОЗ затраты'!K61+'Комм. затраты'!K62</f>
        <v>0</v>
      </c>
      <c r="L57" s="214">
        <f>'ПРОИЗ расходы'!L58+'АДМХОЗ затраты'!L61+'Комм. затраты'!L62</f>
        <v>0</v>
      </c>
      <c r="M57" s="214">
        <f>'ПРОИЗ расходы'!M58+'АДМХОЗ затраты'!M61+'Комм. затраты'!M62</f>
        <v>0</v>
      </c>
      <c r="N57" s="214">
        <f>'ПРОИЗ расходы'!N58+'АДМХОЗ затраты'!N61+'Комм. затраты'!N62</f>
        <v>0</v>
      </c>
      <c r="O57" s="214">
        <f>'ПРОИЗ расходы'!O58+'АДМХОЗ затраты'!O61+'Комм. затраты'!O62</f>
        <v>0</v>
      </c>
      <c r="P57" s="215">
        <f>'ПРОИЗ расходы'!P58+'АДМХОЗ затраты'!P61+'Комм. затраты'!P62</f>
        <v>0</v>
      </c>
      <c r="Q57" s="13"/>
    </row>
    <row r="58" spans="1:17" hidden="1" outlineLevel="1" x14ac:dyDescent="0.2">
      <c r="A58" s="211">
        <f t="shared" si="3"/>
        <v>48</v>
      </c>
      <c r="B58" s="37" t="s">
        <v>287</v>
      </c>
      <c r="C58" s="224" t="str">
        <f>VLOOKUP($B58,ЗАТРАТЫ,COLUMN(Справочники!D:D)-1,FALSE)</f>
        <v>Транспортные услуги</v>
      </c>
      <c r="D58" s="713">
        <f t="shared" si="2"/>
        <v>0</v>
      </c>
      <c r="E58" s="163">
        <f>'ПРОИЗ расходы'!E59+'АДМХОЗ затраты'!E62+'Комм. затраты'!E63</f>
        <v>0</v>
      </c>
      <c r="F58" s="214">
        <f>'ПРОИЗ расходы'!F59+'АДМХОЗ затраты'!F62+'Комм. затраты'!F63</f>
        <v>0</v>
      </c>
      <c r="G58" s="214">
        <f>'ПРОИЗ расходы'!G59+'АДМХОЗ затраты'!G62+'Комм. затраты'!G63</f>
        <v>0</v>
      </c>
      <c r="H58" s="214">
        <f>'ПРОИЗ расходы'!H59+'АДМХОЗ затраты'!H62+'Комм. затраты'!H63</f>
        <v>0</v>
      </c>
      <c r="I58" s="214">
        <f>'ПРОИЗ расходы'!I59+'АДМХОЗ затраты'!I62+'Комм. затраты'!I63</f>
        <v>0</v>
      </c>
      <c r="J58" s="214">
        <f>'ПРОИЗ расходы'!J59+'АДМХОЗ затраты'!J62+'Комм. затраты'!J63</f>
        <v>0</v>
      </c>
      <c r="K58" s="214">
        <f>'ПРОИЗ расходы'!K59+'АДМХОЗ затраты'!K62+'Комм. затраты'!K63</f>
        <v>0</v>
      </c>
      <c r="L58" s="214">
        <f>'ПРОИЗ расходы'!L59+'АДМХОЗ затраты'!L62+'Комм. затраты'!L63</f>
        <v>0</v>
      </c>
      <c r="M58" s="214">
        <f>'ПРОИЗ расходы'!M59+'АДМХОЗ затраты'!M62+'Комм. затраты'!M63</f>
        <v>0</v>
      </c>
      <c r="N58" s="214">
        <f>'ПРОИЗ расходы'!N59+'АДМХОЗ затраты'!N62+'Комм. затраты'!N63</f>
        <v>0</v>
      </c>
      <c r="O58" s="214">
        <f>'ПРОИЗ расходы'!O59+'АДМХОЗ затраты'!O62+'Комм. затраты'!O63</f>
        <v>0</v>
      </c>
      <c r="P58" s="215">
        <f>'ПРОИЗ расходы'!P59+'АДМХОЗ затраты'!P62+'Комм. затраты'!P63</f>
        <v>0</v>
      </c>
      <c r="Q58" s="13"/>
    </row>
    <row r="59" spans="1:17" hidden="1" outlineLevel="2" x14ac:dyDescent="0.2">
      <c r="A59" s="211">
        <f t="shared" si="3"/>
        <v>49</v>
      </c>
      <c r="B59" s="37" t="s">
        <v>288</v>
      </c>
      <c r="C59" s="222" t="str">
        <f>VLOOKUP($B59,ЗАТРАТЫ,COLUMN(Справочники!D:D)-1,FALSE)</f>
        <v>транспортные услуги внутри страны</v>
      </c>
      <c r="D59" s="711">
        <f t="shared" si="2"/>
        <v>0</v>
      </c>
      <c r="E59" s="163">
        <f>'ПРОИЗ расходы'!E60+'АДМХОЗ затраты'!E63+'Комм. затраты'!E64</f>
        <v>0</v>
      </c>
      <c r="F59" s="214">
        <f>'ПРОИЗ расходы'!F60+'АДМХОЗ затраты'!F63+'Комм. затраты'!F64</f>
        <v>0</v>
      </c>
      <c r="G59" s="214">
        <f>'ПРОИЗ расходы'!G60+'АДМХОЗ затраты'!G63+'Комм. затраты'!G64</f>
        <v>0</v>
      </c>
      <c r="H59" s="214">
        <f>'ПРОИЗ расходы'!H60+'АДМХОЗ затраты'!H63+'Комм. затраты'!H64</f>
        <v>0</v>
      </c>
      <c r="I59" s="214">
        <f>'ПРОИЗ расходы'!I60+'АДМХОЗ затраты'!I63+'Комм. затраты'!I64</f>
        <v>0</v>
      </c>
      <c r="J59" s="214">
        <f>'ПРОИЗ расходы'!J60+'АДМХОЗ затраты'!J63+'Комм. затраты'!J64</f>
        <v>0</v>
      </c>
      <c r="K59" s="214">
        <f>'ПРОИЗ расходы'!K60+'АДМХОЗ затраты'!K63+'Комм. затраты'!K64</f>
        <v>0</v>
      </c>
      <c r="L59" s="214">
        <f>'ПРОИЗ расходы'!L60+'АДМХОЗ затраты'!L63+'Комм. затраты'!L64</f>
        <v>0</v>
      </c>
      <c r="M59" s="214">
        <f>'ПРОИЗ расходы'!M60+'АДМХОЗ затраты'!M63+'Комм. затраты'!M64</f>
        <v>0</v>
      </c>
      <c r="N59" s="214">
        <f>'ПРОИЗ расходы'!N60+'АДМХОЗ затраты'!N63+'Комм. затраты'!N64</f>
        <v>0</v>
      </c>
      <c r="O59" s="214">
        <f>'ПРОИЗ расходы'!O60+'АДМХОЗ затраты'!O63+'Комм. затраты'!O64</f>
        <v>0</v>
      </c>
      <c r="P59" s="215">
        <f>'ПРОИЗ расходы'!P60+'АДМХОЗ затраты'!P63+'Комм. затраты'!P64</f>
        <v>0</v>
      </c>
      <c r="Q59" s="13"/>
    </row>
    <row r="60" spans="1:17" hidden="1" outlineLevel="2" x14ac:dyDescent="0.2">
      <c r="A60" s="211">
        <f t="shared" si="3"/>
        <v>50</v>
      </c>
      <c r="B60" s="37" t="s">
        <v>289</v>
      </c>
      <c r="C60" s="222" t="str">
        <f>VLOOKUP($B60,ЗАТРАТЫ,COLUMN(Справочники!D:D)-1,FALSE)</f>
        <v>транспортные услуги при экспортных перевозках</v>
      </c>
      <c r="D60" s="711">
        <f t="shared" si="2"/>
        <v>0</v>
      </c>
      <c r="E60" s="163">
        <f>'ПРОИЗ расходы'!E61+'АДМХОЗ затраты'!E64+'Комм. затраты'!E65</f>
        <v>0</v>
      </c>
      <c r="F60" s="214">
        <f>'ПРОИЗ расходы'!F61+'АДМХОЗ затраты'!F64+'Комм. затраты'!F65</f>
        <v>0</v>
      </c>
      <c r="G60" s="214">
        <f>'ПРОИЗ расходы'!G61+'АДМХОЗ затраты'!G64+'Комм. затраты'!G65</f>
        <v>0</v>
      </c>
      <c r="H60" s="214">
        <f>'ПРОИЗ расходы'!H61+'АДМХОЗ затраты'!H64+'Комм. затраты'!H65</f>
        <v>0</v>
      </c>
      <c r="I60" s="214">
        <f>'ПРОИЗ расходы'!I61+'АДМХОЗ затраты'!I64+'Комм. затраты'!I65</f>
        <v>0</v>
      </c>
      <c r="J60" s="214">
        <f>'ПРОИЗ расходы'!J61+'АДМХОЗ затраты'!J64+'Комм. затраты'!J65</f>
        <v>0</v>
      </c>
      <c r="K60" s="214">
        <f>'ПРОИЗ расходы'!K61+'АДМХОЗ затраты'!K64+'Комм. затраты'!K65</f>
        <v>0</v>
      </c>
      <c r="L60" s="214">
        <f>'ПРОИЗ расходы'!L61+'АДМХОЗ затраты'!L64+'Комм. затраты'!L65</f>
        <v>0</v>
      </c>
      <c r="M60" s="214">
        <f>'ПРОИЗ расходы'!M61+'АДМХОЗ затраты'!M64+'Комм. затраты'!M65</f>
        <v>0</v>
      </c>
      <c r="N60" s="214">
        <f>'ПРОИЗ расходы'!N61+'АДМХОЗ затраты'!N64+'Комм. затраты'!N65</f>
        <v>0</v>
      </c>
      <c r="O60" s="214">
        <f>'ПРОИЗ расходы'!O61+'АДМХОЗ затраты'!O64+'Комм. затраты'!O65</f>
        <v>0</v>
      </c>
      <c r="P60" s="215">
        <f>'ПРОИЗ расходы'!P61+'АДМХОЗ затраты'!P64+'Комм. затраты'!P65</f>
        <v>0</v>
      </c>
      <c r="Q60" s="13"/>
    </row>
    <row r="61" spans="1:17" hidden="1" outlineLevel="2" x14ac:dyDescent="0.2">
      <c r="A61" s="211">
        <f t="shared" si="3"/>
        <v>51</v>
      </c>
      <c r="B61" s="37" t="s">
        <v>290</v>
      </c>
      <c r="C61" s="222" t="str">
        <f>VLOOKUP($B61,ЗАТРАТЫ,COLUMN(Справочники!D:D)-1,FALSE)</f>
        <v xml:space="preserve">транспортные услуги при  импортных перевозках </v>
      </c>
      <c r="D61" s="711">
        <f t="shared" si="2"/>
        <v>0</v>
      </c>
      <c r="E61" s="163">
        <f>'ПРОИЗ расходы'!E62+'АДМХОЗ затраты'!E65+'Комм. затраты'!E66</f>
        <v>0</v>
      </c>
      <c r="F61" s="214">
        <f>'ПРОИЗ расходы'!F62+'АДМХОЗ затраты'!F65+'Комм. затраты'!F66</f>
        <v>0</v>
      </c>
      <c r="G61" s="214">
        <f>'ПРОИЗ расходы'!G62+'АДМХОЗ затраты'!G65+'Комм. затраты'!G66</f>
        <v>0</v>
      </c>
      <c r="H61" s="214">
        <f>'ПРОИЗ расходы'!H62+'АДМХОЗ затраты'!H65+'Комм. затраты'!H66</f>
        <v>0</v>
      </c>
      <c r="I61" s="214">
        <f>'ПРОИЗ расходы'!I62+'АДМХОЗ затраты'!I65+'Комм. затраты'!I66</f>
        <v>0</v>
      </c>
      <c r="J61" s="214">
        <f>'ПРОИЗ расходы'!J62+'АДМХОЗ затраты'!J65+'Комм. затраты'!J66</f>
        <v>0</v>
      </c>
      <c r="K61" s="214">
        <f>'ПРОИЗ расходы'!K62+'АДМХОЗ затраты'!K65+'Комм. затраты'!K66</f>
        <v>0</v>
      </c>
      <c r="L61" s="214">
        <f>'ПРОИЗ расходы'!L62+'АДМХОЗ затраты'!L65+'Комм. затраты'!L66</f>
        <v>0</v>
      </c>
      <c r="M61" s="214">
        <f>'ПРОИЗ расходы'!M62+'АДМХОЗ затраты'!M65+'Комм. затраты'!M66</f>
        <v>0</v>
      </c>
      <c r="N61" s="214">
        <f>'ПРОИЗ расходы'!N62+'АДМХОЗ затраты'!N65+'Комм. затраты'!N66</f>
        <v>0</v>
      </c>
      <c r="O61" s="214">
        <f>'ПРОИЗ расходы'!O62+'АДМХОЗ затраты'!O65+'Комм. затраты'!O66</f>
        <v>0</v>
      </c>
      <c r="P61" s="215">
        <f>'ПРОИЗ расходы'!P62+'АДМХОЗ затраты'!P65+'Комм. затраты'!P66</f>
        <v>0</v>
      </c>
      <c r="Q61" s="13"/>
    </row>
    <row r="62" spans="1:17" hidden="1" outlineLevel="1" x14ac:dyDescent="0.2">
      <c r="A62" s="211">
        <f t="shared" si="3"/>
        <v>52</v>
      </c>
      <c r="B62" s="37" t="s">
        <v>291</v>
      </c>
      <c r="C62" s="224" t="str">
        <f>VLOOKUP($B62,ЗАТРАТЫ,COLUMN(Справочники!D:D)-1,FALSE)</f>
        <v>Услуги по таможенному оформлению грузов</v>
      </c>
      <c r="D62" s="713">
        <f t="shared" si="2"/>
        <v>0</v>
      </c>
      <c r="E62" s="163">
        <f>'ПРОИЗ расходы'!E63+'АДМХОЗ затраты'!E66+'Комм. затраты'!E67</f>
        <v>0</v>
      </c>
      <c r="F62" s="214">
        <f>'ПРОИЗ расходы'!F63+'АДМХОЗ затраты'!F66+'Комм. затраты'!F67</f>
        <v>0</v>
      </c>
      <c r="G62" s="214">
        <f>'ПРОИЗ расходы'!G63+'АДМХОЗ затраты'!G66+'Комм. затраты'!G67</f>
        <v>0</v>
      </c>
      <c r="H62" s="214">
        <f>'ПРОИЗ расходы'!H63+'АДМХОЗ затраты'!H66+'Комм. затраты'!H67</f>
        <v>0</v>
      </c>
      <c r="I62" s="214">
        <f>'ПРОИЗ расходы'!I63+'АДМХОЗ затраты'!I66+'Комм. затраты'!I67</f>
        <v>0</v>
      </c>
      <c r="J62" s="214">
        <f>'ПРОИЗ расходы'!J63+'АДМХОЗ затраты'!J66+'Комм. затраты'!J67</f>
        <v>0</v>
      </c>
      <c r="K62" s="214">
        <f>'ПРОИЗ расходы'!K63+'АДМХОЗ затраты'!K66+'Комм. затраты'!K67</f>
        <v>0</v>
      </c>
      <c r="L62" s="214">
        <f>'ПРОИЗ расходы'!L63+'АДМХОЗ затраты'!L66+'Комм. затраты'!L67</f>
        <v>0</v>
      </c>
      <c r="M62" s="214">
        <f>'ПРОИЗ расходы'!M63+'АДМХОЗ затраты'!M66+'Комм. затраты'!M67</f>
        <v>0</v>
      </c>
      <c r="N62" s="214">
        <f>'ПРОИЗ расходы'!N63+'АДМХОЗ затраты'!N66+'Комм. затраты'!N67</f>
        <v>0</v>
      </c>
      <c r="O62" s="214">
        <f>'ПРОИЗ расходы'!O63+'АДМХОЗ затраты'!O66+'Комм. затраты'!O67</f>
        <v>0</v>
      </c>
      <c r="P62" s="215">
        <f>'ПРОИЗ расходы'!P63+'АДМХОЗ затраты'!P66+'Комм. затраты'!P67</f>
        <v>0</v>
      </c>
      <c r="Q62" s="13"/>
    </row>
    <row r="63" spans="1:17" hidden="1" outlineLevel="2" x14ac:dyDescent="0.2">
      <c r="A63" s="211">
        <f t="shared" si="3"/>
        <v>53</v>
      </c>
      <c r="B63" s="37" t="s">
        <v>292</v>
      </c>
      <c r="C63" s="222" t="str">
        <f>VLOOKUP($B63,ЗАТРАТЫ,COLUMN(Справочники!D:D)-1,FALSE)</f>
        <v>услуги по оформлению импорта</v>
      </c>
      <c r="D63" s="711">
        <f t="shared" si="2"/>
        <v>0</v>
      </c>
      <c r="E63" s="163">
        <f>'ПРОИЗ расходы'!E64+'АДМХОЗ затраты'!E67+'Комм. затраты'!E68</f>
        <v>0</v>
      </c>
      <c r="F63" s="214">
        <f>'ПРОИЗ расходы'!F64+'АДМХОЗ затраты'!F67+'Комм. затраты'!F68</f>
        <v>0</v>
      </c>
      <c r="G63" s="214">
        <f>'ПРОИЗ расходы'!G64+'АДМХОЗ затраты'!G67+'Комм. затраты'!G68</f>
        <v>0</v>
      </c>
      <c r="H63" s="214">
        <f>'ПРОИЗ расходы'!H64+'АДМХОЗ затраты'!H67+'Комм. затраты'!H68</f>
        <v>0</v>
      </c>
      <c r="I63" s="214">
        <f>'ПРОИЗ расходы'!I64+'АДМХОЗ затраты'!I67+'Комм. затраты'!I68</f>
        <v>0</v>
      </c>
      <c r="J63" s="214">
        <f>'ПРОИЗ расходы'!J64+'АДМХОЗ затраты'!J67+'Комм. затраты'!J68</f>
        <v>0</v>
      </c>
      <c r="K63" s="214">
        <f>'ПРОИЗ расходы'!K64+'АДМХОЗ затраты'!K67+'Комм. затраты'!K68</f>
        <v>0</v>
      </c>
      <c r="L63" s="214">
        <f>'ПРОИЗ расходы'!L64+'АДМХОЗ затраты'!L67+'Комм. затраты'!L68</f>
        <v>0</v>
      </c>
      <c r="M63" s="214">
        <f>'ПРОИЗ расходы'!M64+'АДМХОЗ затраты'!M67+'Комм. затраты'!M68</f>
        <v>0</v>
      </c>
      <c r="N63" s="214">
        <f>'ПРОИЗ расходы'!N64+'АДМХОЗ затраты'!N67+'Комм. затраты'!N68</f>
        <v>0</v>
      </c>
      <c r="O63" s="214">
        <f>'ПРОИЗ расходы'!O64+'АДМХОЗ затраты'!O67+'Комм. затраты'!O68</f>
        <v>0</v>
      </c>
      <c r="P63" s="215">
        <f>'ПРОИЗ расходы'!P64+'АДМХОЗ затраты'!P67+'Комм. затраты'!P68</f>
        <v>0</v>
      </c>
      <c r="Q63" s="13"/>
    </row>
    <row r="64" spans="1:17" hidden="1" outlineLevel="2" x14ac:dyDescent="0.2">
      <c r="A64" s="211">
        <f t="shared" si="3"/>
        <v>54</v>
      </c>
      <c r="B64" s="37" t="s">
        <v>293</v>
      </c>
      <c r="C64" s="222" t="str">
        <f>VLOOKUP($B64,ЗАТРАТЫ,COLUMN(Справочники!D:D)-1,FALSE)</f>
        <v>услуги по оформлению экспорта</v>
      </c>
      <c r="D64" s="711">
        <f t="shared" si="2"/>
        <v>0</v>
      </c>
      <c r="E64" s="163">
        <f>'ПРОИЗ расходы'!E65+'АДМХОЗ затраты'!E68+'Комм. затраты'!E69</f>
        <v>0</v>
      </c>
      <c r="F64" s="214">
        <f>'ПРОИЗ расходы'!F65+'АДМХОЗ затраты'!F68+'Комм. затраты'!F69</f>
        <v>0</v>
      </c>
      <c r="G64" s="214">
        <f>'ПРОИЗ расходы'!G65+'АДМХОЗ затраты'!G68+'Комм. затраты'!G69</f>
        <v>0</v>
      </c>
      <c r="H64" s="214">
        <f>'ПРОИЗ расходы'!H65+'АДМХОЗ затраты'!H68+'Комм. затраты'!H69</f>
        <v>0</v>
      </c>
      <c r="I64" s="214">
        <f>'ПРОИЗ расходы'!I65+'АДМХОЗ затраты'!I68+'Комм. затраты'!I69</f>
        <v>0</v>
      </c>
      <c r="J64" s="214">
        <f>'ПРОИЗ расходы'!J65+'АДМХОЗ затраты'!J68+'Комм. затраты'!J69</f>
        <v>0</v>
      </c>
      <c r="K64" s="214">
        <f>'ПРОИЗ расходы'!K65+'АДМХОЗ затраты'!K68+'Комм. затраты'!K69</f>
        <v>0</v>
      </c>
      <c r="L64" s="214">
        <f>'ПРОИЗ расходы'!L65+'АДМХОЗ затраты'!L68+'Комм. затраты'!L69</f>
        <v>0</v>
      </c>
      <c r="M64" s="214">
        <f>'ПРОИЗ расходы'!M65+'АДМХОЗ затраты'!M68+'Комм. затраты'!M69</f>
        <v>0</v>
      </c>
      <c r="N64" s="214">
        <f>'ПРОИЗ расходы'!N65+'АДМХОЗ затраты'!N68+'Комм. затраты'!N69</f>
        <v>0</v>
      </c>
      <c r="O64" s="214">
        <f>'ПРОИЗ расходы'!O65+'АДМХОЗ затраты'!O68+'Комм. затраты'!O69</f>
        <v>0</v>
      </c>
      <c r="P64" s="215">
        <f>'ПРОИЗ расходы'!P65+'АДМХОЗ затраты'!P68+'Комм. затраты'!P69</f>
        <v>0</v>
      </c>
      <c r="Q64" s="13"/>
    </row>
    <row r="65" spans="1:17" hidden="1" outlineLevel="1" x14ac:dyDescent="0.2">
      <c r="A65" s="211">
        <f t="shared" si="3"/>
        <v>55</v>
      </c>
      <c r="B65" s="37" t="s">
        <v>294</v>
      </c>
      <c r="C65" s="224" t="str">
        <f>VLOOKUP($B65,ЗАТРАТЫ,COLUMN(Справочники!D:D)-1,FALSE)</f>
        <v>Аудиторские услуги</v>
      </c>
      <c r="D65" s="713">
        <f t="shared" si="2"/>
        <v>0</v>
      </c>
      <c r="E65" s="163">
        <f>'ПРОИЗ расходы'!E66+'АДМХОЗ затраты'!E69+'Комм. затраты'!E70</f>
        <v>0</v>
      </c>
      <c r="F65" s="214">
        <f>'ПРОИЗ расходы'!F66+'АДМХОЗ затраты'!F69+'Комм. затраты'!F70</f>
        <v>0</v>
      </c>
      <c r="G65" s="214">
        <f>'ПРОИЗ расходы'!G66+'АДМХОЗ затраты'!G69+'Комм. затраты'!G70</f>
        <v>0</v>
      </c>
      <c r="H65" s="214">
        <f>'ПРОИЗ расходы'!H66+'АДМХОЗ затраты'!H69+'Комм. затраты'!H70</f>
        <v>0</v>
      </c>
      <c r="I65" s="214">
        <f>'ПРОИЗ расходы'!I66+'АДМХОЗ затраты'!I69+'Комм. затраты'!I70</f>
        <v>0</v>
      </c>
      <c r="J65" s="214">
        <f>'ПРОИЗ расходы'!J66+'АДМХОЗ затраты'!J69+'Комм. затраты'!J70</f>
        <v>0</v>
      </c>
      <c r="K65" s="214">
        <f>'ПРОИЗ расходы'!K66+'АДМХОЗ затраты'!K69+'Комм. затраты'!K70</f>
        <v>0</v>
      </c>
      <c r="L65" s="214">
        <f>'ПРОИЗ расходы'!L66+'АДМХОЗ затраты'!L69+'Комм. затраты'!L70</f>
        <v>0</v>
      </c>
      <c r="M65" s="214">
        <f>'ПРОИЗ расходы'!M66+'АДМХОЗ затраты'!M69+'Комм. затраты'!M70</f>
        <v>0</v>
      </c>
      <c r="N65" s="214">
        <f>'ПРОИЗ расходы'!N66+'АДМХОЗ затраты'!N69+'Комм. затраты'!N70</f>
        <v>0</v>
      </c>
      <c r="O65" s="214">
        <f>'ПРОИЗ расходы'!O66+'АДМХОЗ затраты'!O69+'Комм. затраты'!O70</f>
        <v>0</v>
      </c>
      <c r="P65" s="215">
        <f>'ПРОИЗ расходы'!P66+'АДМХОЗ затраты'!P69+'Комм. затраты'!P70</f>
        <v>0</v>
      </c>
      <c r="Q65" s="13"/>
    </row>
    <row r="66" spans="1:17" hidden="1" outlineLevel="1" x14ac:dyDescent="0.2">
      <c r="A66" s="211">
        <f t="shared" si="3"/>
        <v>56</v>
      </c>
      <c r="B66" s="37" t="s">
        <v>295</v>
      </c>
      <c r="C66" s="224" t="str">
        <f>VLOOKUP($B66,ЗАТРАТЫ,COLUMN(Справочники!D:D)-1,FALSE)</f>
        <v>Услуги органов сертификации и стандартизации</v>
      </c>
      <c r="D66" s="713">
        <f t="shared" si="2"/>
        <v>0</v>
      </c>
      <c r="E66" s="163">
        <f>'ПРОИЗ расходы'!E67+'АДМХОЗ затраты'!E70+'Комм. затраты'!E71</f>
        <v>0</v>
      </c>
      <c r="F66" s="214">
        <f>'ПРОИЗ расходы'!F67+'АДМХОЗ затраты'!F70+'Комм. затраты'!F71</f>
        <v>0</v>
      </c>
      <c r="G66" s="214">
        <f>'ПРОИЗ расходы'!G67+'АДМХОЗ затраты'!G70+'Комм. затраты'!G71</f>
        <v>0</v>
      </c>
      <c r="H66" s="214">
        <f>'ПРОИЗ расходы'!H67+'АДМХОЗ затраты'!H70+'Комм. затраты'!H71</f>
        <v>0</v>
      </c>
      <c r="I66" s="214">
        <f>'ПРОИЗ расходы'!I67+'АДМХОЗ затраты'!I70+'Комм. затраты'!I71</f>
        <v>0</v>
      </c>
      <c r="J66" s="214">
        <f>'ПРОИЗ расходы'!J67+'АДМХОЗ затраты'!J70+'Комм. затраты'!J71</f>
        <v>0</v>
      </c>
      <c r="K66" s="214">
        <f>'ПРОИЗ расходы'!K67+'АДМХОЗ затраты'!K70+'Комм. затраты'!K71</f>
        <v>0</v>
      </c>
      <c r="L66" s="214">
        <f>'ПРОИЗ расходы'!L67+'АДМХОЗ затраты'!L70+'Комм. затраты'!L71</f>
        <v>0</v>
      </c>
      <c r="M66" s="214">
        <f>'ПРОИЗ расходы'!M67+'АДМХОЗ затраты'!M70+'Комм. затраты'!M71</f>
        <v>0</v>
      </c>
      <c r="N66" s="214">
        <f>'ПРОИЗ расходы'!N67+'АДМХОЗ затраты'!N70+'Комм. затраты'!N71</f>
        <v>0</v>
      </c>
      <c r="O66" s="214">
        <f>'ПРОИЗ расходы'!O67+'АДМХОЗ затраты'!O70+'Комм. затраты'!O71</f>
        <v>0</v>
      </c>
      <c r="P66" s="215">
        <f>'ПРОИЗ расходы'!P67+'АДМХОЗ затраты'!P70+'Комм. затраты'!P71</f>
        <v>0</v>
      </c>
      <c r="Q66" s="13"/>
    </row>
    <row r="67" spans="1:17" hidden="1" outlineLevel="1" x14ac:dyDescent="0.2">
      <c r="A67" s="211">
        <f t="shared" si="3"/>
        <v>57</v>
      </c>
      <c r="B67" s="37" t="s">
        <v>296</v>
      </c>
      <c r="C67" s="224" t="str">
        <f>VLOOKUP($B67,ЗАТРАТЫ,COLUMN(Справочники!D:D)-1,FALSE)</f>
        <v>Юридические услуги</v>
      </c>
      <c r="D67" s="713">
        <f t="shared" si="2"/>
        <v>0</v>
      </c>
      <c r="E67" s="163">
        <f>'ПРОИЗ расходы'!E68+'АДМХОЗ затраты'!E71+'Комм. затраты'!E72</f>
        <v>0</v>
      </c>
      <c r="F67" s="214">
        <f>'ПРОИЗ расходы'!F68+'АДМХОЗ затраты'!F71+'Комм. затраты'!F72</f>
        <v>0</v>
      </c>
      <c r="G67" s="214">
        <f>'ПРОИЗ расходы'!G68+'АДМХОЗ затраты'!G71+'Комм. затраты'!G72</f>
        <v>0</v>
      </c>
      <c r="H67" s="214">
        <f>'ПРОИЗ расходы'!H68+'АДМХОЗ затраты'!H71+'Комм. затраты'!H72</f>
        <v>0</v>
      </c>
      <c r="I67" s="214">
        <f>'ПРОИЗ расходы'!I68+'АДМХОЗ затраты'!I71+'Комм. затраты'!I72</f>
        <v>0</v>
      </c>
      <c r="J67" s="214">
        <f>'ПРОИЗ расходы'!J68+'АДМХОЗ затраты'!J71+'Комм. затраты'!J72</f>
        <v>0</v>
      </c>
      <c r="K67" s="214">
        <f>'ПРОИЗ расходы'!K68+'АДМХОЗ затраты'!K71+'Комм. затраты'!K72</f>
        <v>0</v>
      </c>
      <c r="L67" s="214">
        <f>'ПРОИЗ расходы'!L68+'АДМХОЗ затраты'!L71+'Комм. затраты'!L72</f>
        <v>0</v>
      </c>
      <c r="M67" s="214">
        <f>'ПРОИЗ расходы'!M68+'АДМХОЗ затраты'!M71+'Комм. затраты'!M72</f>
        <v>0</v>
      </c>
      <c r="N67" s="214">
        <f>'ПРОИЗ расходы'!N68+'АДМХОЗ затраты'!N71+'Комм. затраты'!N72</f>
        <v>0</v>
      </c>
      <c r="O67" s="214">
        <f>'ПРОИЗ расходы'!O68+'АДМХОЗ затраты'!O71+'Комм. затраты'!O72</f>
        <v>0</v>
      </c>
      <c r="P67" s="215">
        <f>'ПРОИЗ расходы'!P68+'АДМХОЗ затраты'!P71+'Комм. затраты'!P72</f>
        <v>0</v>
      </c>
      <c r="Q67" s="13"/>
    </row>
    <row r="68" spans="1:17" hidden="1" outlineLevel="1" x14ac:dyDescent="0.2">
      <c r="A68" s="211">
        <f t="shared" si="3"/>
        <v>58</v>
      </c>
      <c r="B68" s="37" t="s">
        <v>297</v>
      </c>
      <c r="C68" s="224" t="str">
        <f>VLOOKUP($B68,ЗАТРАТЫ,COLUMN(Справочники!D:D)-1,FALSE)</f>
        <v>Информационные услуги</v>
      </c>
      <c r="D68" s="713">
        <f t="shared" si="2"/>
        <v>0</v>
      </c>
      <c r="E68" s="163">
        <f>'ПРОИЗ расходы'!E69+'АДМХОЗ затраты'!E72+'Комм. затраты'!E73</f>
        <v>0</v>
      </c>
      <c r="F68" s="214">
        <f>'ПРОИЗ расходы'!F69+'АДМХОЗ затраты'!F72+'Комм. затраты'!F73</f>
        <v>0</v>
      </c>
      <c r="G68" s="214">
        <f>'ПРОИЗ расходы'!G69+'АДМХОЗ затраты'!G72+'Комм. затраты'!G73</f>
        <v>0</v>
      </c>
      <c r="H68" s="214">
        <f>'ПРОИЗ расходы'!H69+'АДМХОЗ затраты'!H72+'Комм. затраты'!H73</f>
        <v>0</v>
      </c>
      <c r="I68" s="214">
        <f>'ПРОИЗ расходы'!I69+'АДМХОЗ затраты'!I72+'Комм. затраты'!I73</f>
        <v>0</v>
      </c>
      <c r="J68" s="214">
        <f>'ПРОИЗ расходы'!J69+'АДМХОЗ затраты'!J72+'Комм. затраты'!J73</f>
        <v>0</v>
      </c>
      <c r="K68" s="214">
        <f>'ПРОИЗ расходы'!K69+'АДМХОЗ затраты'!K72+'Комм. затраты'!K73</f>
        <v>0</v>
      </c>
      <c r="L68" s="214">
        <f>'ПРОИЗ расходы'!L69+'АДМХОЗ затраты'!L72+'Комм. затраты'!L73</f>
        <v>0</v>
      </c>
      <c r="M68" s="214">
        <f>'ПРОИЗ расходы'!M69+'АДМХОЗ затраты'!M72+'Комм. затраты'!M73</f>
        <v>0</v>
      </c>
      <c r="N68" s="214">
        <f>'ПРОИЗ расходы'!N69+'АДМХОЗ затраты'!N72+'Комм. затраты'!N73</f>
        <v>0</v>
      </c>
      <c r="O68" s="214">
        <f>'ПРОИЗ расходы'!O69+'АДМХОЗ затраты'!O72+'Комм. затраты'!O73</f>
        <v>0</v>
      </c>
      <c r="P68" s="215">
        <f>'ПРОИЗ расходы'!P69+'АДМХОЗ затраты'!P72+'Комм. затраты'!P73</f>
        <v>0</v>
      </c>
      <c r="Q68" s="13"/>
    </row>
    <row r="69" spans="1:17" hidden="1" outlineLevel="1" x14ac:dyDescent="0.2">
      <c r="A69" s="211">
        <f t="shared" si="3"/>
        <v>59</v>
      </c>
      <c r="B69" s="37" t="s">
        <v>298</v>
      </c>
      <c r="C69" s="224" t="str">
        <f>VLOOKUP($B69,ЗАТРАТЫ,COLUMN(Справочники!D:D)-1,FALSE)</f>
        <v>Консультационные услуги</v>
      </c>
      <c r="D69" s="713">
        <f t="shared" si="2"/>
        <v>0</v>
      </c>
      <c r="E69" s="163">
        <f>'ПРОИЗ расходы'!E70+'АДМХОЗ затраты'!E73+'Комм. затраты'!E74</f>
        <v>0</v>
      </c>
      <c r="F69" s="214">
        <f>'ПРОИЗ расходы'!F70+'АДМХОЗ затраты'!F73+'Комм. затраты'!F74</f>
        <v>0</v>
      </c>
      <c r="G69" s="214">
        <f>'ПРОИЗ расходы'!G70+'АДМХОЗ затраты'!G73+'Комм. затраты'!G74</f>
        <v>0</v>
      </c>
      <c r="H69" s="214">
        <f>'ПРОИЗ расходы'!H70+'АДМХОЗ затраты'!H73+'Комм. затраты'!H74</f>
        <v>0</v>
      </c>
      <c r="I69" s="214">
        <f>'ПРОИЗ расходы'!I70+'АДМХОЗ затраты'!I73+'Комм. затраты'!I74</f>
        <v>0</v>
      </c>
      <c r="J69" s="214">
        <f>'ПРОИЗ расходы'!J70+'АДМХОЗ затраты'!J73+'Комм. затраты'!J74</f>
        <v>0</v>
      </c>
      <c r="K69" s="214">
        <f>'ПРОИЗ расходы'!K70+'АДМХОЗ затраты'!K73+'Комм. затраты'!K74</f>
        <v>0</v>
      </c>
      <c r="L69" s="214">
        <f>'ПРОИЗ расходы'!L70+'АДМХОЗ затраты'!L73+'Комм. затраты'!L74</f>
        <v>0</v>
      </c>
      <c r="M69" s="214">
        <f>'ПРОИЗ расходы'!M70+'АДМХОЗ затраты'!M73+'Комм. затраты'!M74</f>
        <v>0</v>
      </c>
      <c r="N69" s="214">
        <f>'ПРОИЗ расходы'!N70+'АДМХОЗ затраты'!N73+'Комм. затраты'!N74</f>
        <v>0</v>
      </c>
      <c r="O69" s="214">
        <f>'ПРОИЗ расходы'!O70+'АДМХОЗ затраты'!O73+'Комм. затраты'!O74</f>
        <v>0</v>
      </c>
      <c r="P69" s="215">
        <f>'ПРОИЗ расходы'!P70+'АДМХОЗ затраты'!P73+'Комм. затраты'!P74</f>
        <v>0</v>
      </c>
      <c r="Q69" s="13"/>
    </row>
    <row r="70" spans="1:17" hidden="1" outlineLevel="1" x14ac:dyDescent="0.2">
      <c r="A70" s="211">
        <f t="shared" si="3"/>
        <v>60</v>
      </c>
      <c r="B70" s="37" t="s">
        <v>299</v>
      </c>
      <c r="C70" s="224" t="str">
        <f>VLOOKUP($B70,ЗАТРАТЫ,COLUMN(Справочники!D:D)-1,FALSE)</f>
        <v>Страхование</v>
      </c>
      <c r="D70" s="713">
        <f t="shared" si="2"/>
        <v>0</v>
      </c>
      <c r="E70" s="163">
        <f>'ПРОИЗ расходы'!E71+'АДМХОЗ затраты'!E74+'Комм. затраты'!E75</f>
        <v>0</v>
      </c>
      <c r="F70" s="214">
        <f>'ПРОИЗ расходы'!F71+'АДМХОЗ затраты'!F74+'Комм. затраты'!F75</f>
        <v>0</v>
      </c>
      <c r="G70" s="214">
        <f>'ПРОИЗ расходы'!G71+'АДМХОЗ затраты'!G74+'Комм. затраты'!G75</f>
        <v>0</v>
      </c>
      <c r="H70" s="214">
        <f>'ПРОИЗ расходы'!H71+'АДМХОЗ затраты'!H74+'Комм. затраты'!H75</f>
        <v>0</v>
      </c>
      <c r="I70" s="214">
        <f>'ПРОИЗ расходы'!I71+'АДМХОЗ затраты'!I74+'Комм. затраты'!I75</f>
        <v>0</v>
      </c>
      <c r="J70" s="214">
        <f>'ПРОИЗ расходы'!J71+'АДМХОЗ затраты'!J74+'Комм. затраты'!J75</f>
        <v>0</v>
      </c>
      <c r="K70" s="214">
        <f>'ПРОИЗ расходы'!K71+'АДМХОЗ затраты'!K74+'Комм. затраты'!K75</f>
        <v>0</v>
      </c>
      <c r="L70" s="214">
        <f>'ПРОИЗ расходы'!L71+'АДМХОЗ затраты'!L74+'Комм. затраты'!L75</f>
        <v>0</v>
      </c>
      <c r="M70" s="214">
        <f>'ПРОИЗ расходы'!M71+'АДМХОЗ затраты'!M74+'Комм. затраты'!M75</f>
        <v>0</v>
      </c>
      <c r="N70" s="214">
        <f>'ПРОИЗ расходы'!N71+'АДМХОЗ затраты'!N74+'Комм. затраты'!N75</f>
        <v>0</v>
      </c>
      <c r="O70" s="214">
        <f>'ПРОИЗ расходы'!O71+'АДМХОЗ затраты'!O74+'Комм. затраты'!O75</f>
        <v>0</v>
      </c>
      <c r="P70" s="215">
        <f>'ПРОИЗ расходы'!P71+'АДМХОЗ затраты'!P74+'Комм. затраты'!P75</f>
        <v>0</v>
      </c>
      <c r="Q70" s="13"/>
    </row>
    <row r="71" spans="1:17" hidden="1" outlineLevel="1" x14ac:dyDescent="0.2">
      <c r="A71" s="211">
        <f t="shared" si="3"/>
        <v>61</v>
      </c>
      <c r="B71" s="37" t="s">
        <v>300</v>
      </c>
      <c r="C71" s="224" t="str">
        <f>VLOOKUP($B71,ЗАТРАТЫ,COLUMN(Справочники!D:D)-1,FALSE)</f>
        <v>Банковские услуги</v>
      </c>
      <c r="D71" s="713">
        <f t="shared" si="2"/>
        <v>0</v>
      </c>
      <c r="E71" s="163">
        <f>'ПРОИЗ расходы'!E72+'АДМХОЗ затраты'!E75+'Комм. затраты'!E76</f>
        <v>0</v>
      </c>
      <c r="F71" s="214">
        <f>'ПРОИЗ расходы'!F72+'АДМХОЗ затраты'!F75+'Комм. затраты'!F76</f>
        <v>0</v>
      </c>
      <c r="G71" s="214">
        <f>'ПРОИЗ расходы'!G72+'АДМХОЗ затраты'!G75+'Комм. затраты'!G76</f>
        <v>0</v>
      </c>
      <c r="H71" s="214">
        <f>'ПРОИЗ расходы'!H72+'АДМХОЗ затраты'!H75+'Комм. затраты'!H76</f>
        <v>0</v>
      </c>
      <c r="I71" s="214">
        <f>'ПРОИЗ расходы'!I72+'АДМХОЗ затраты'!I75+'Комм. затраты'!I76</f>
        <v>0</v>
      </c>
      <c r="J71" s="214">
        <f>'ПРОИЗ расходы'!J72+'АДМХОЗ затраты'!J75+'Комм. затраты'!J76</f>
        <v>0</v>
      </c>
      <c r="K71" s="214">
        <f>'ПРОИЗ расходы'!K72+'АДМХОЗ затраты'!K75+'Комм. затраты'!K76</f>
        <v>0</v>
      </c>
      <c r="L71" s="214">
        <f>'ПРОИЗ расходы'!L72+'АДМХОЗ затраты'!L75+'Комм. затраты'!L76</f>
        <v>0</v>
      </c>
      <c r="M71" s="214">
        <f>'ПРОИЗ расходы'!M72+'АДМХОЗ затраты'!M75+'Комм. затраты'!M76</f>
        <v>0</v>
      </c>
      <c r="N71" s="214">
        <f>'ПРОИЗ расходы'!N72+'АДМХОЗ затраты'!N75+'Комм. затраты'!N76</f>
        <v>0</v>
      </c>
      <c r="O71" s="214">
        <f>'ПРОИЗ расходы'!O72+'АДМХОЗ затраты'!O75+'Комм. затраты'!O76</f>
        <v>0</v>
      </c>
      <c r="P71" s="215">
        <f>'ПРОИЗ расходы'!P72+'АДМХОЗ затраты'!P75+'Комм. затраты'!P76</f>
        <v>0</v>
      </c>
      <c r="Q71" s="13"/>
    </row>
    <row r="72" spans="1:17" hidden="1" outlineLevel="1" x14ac:dyDescent="0.2">
      <c r="A72" s="211">
        <f t="shared" si="3"/>
        <v>62</v>
      </c>
      <c r="B72" s="37" t="s">
        <v>301</v>
      </c>
      <c r="C72" s="224" t="str">
        <f>VLOOKUP($B72,ЗАТРАТЫ,COLUMN(Справочники!D:D)-1,FALSE)</f>
        <v>Услуги почты</v>
      </c>
      <c r="D72" s="713">
        <f t="shared" si="2"/>
        <v>0</v>
      </c>
      <c r="E72" s="163">
        <f>'ПРОИЗ расходы'!E73+'АДМХОЗ затраты'!E76+'Комм. затраты'!E77</f>
        <v>0</v>
      </c>
      <c r="F72" s="214">
        <f>'ПРОИЗ расходы'!F73+'АДМХОЗ затраты'!F76+'Комм. затраты'!F77</f>
        <v>0</v>
      </c>
      <c r="G72" s="214">
        <f>'ПРОИЗ расходы'!G73+'АДМХОЗ затраты'!G76+'Комм. затраты'!G77</f>
        <v>0</v>
      </c>
      <c r="H72" s="214">
        <f>'ПРОИЗ расходы'!H73+'АДМХОЗ затраты'!H76+'Комм. затраты'!H77</f>
        <v>0</v>
      </c>
      <c r="I72" s="214">
        <f>'ПРОИЗ расходы'!I73+'АДМХОЗ затраты'!I76+'Комм. затраты'!I77</f>
        <v>0</v>
      </c>
      <c r="J72" s="214">
        <f>'ПРОИЗ расходы'!J73+'АДМХОЗ затраты'!J76+'Комм. затраты'!J77</f>
        <v>0</v>
      </c>
      <c r="K72" s="214">
        <f>'ПРОИЗ расходы'!K73+'АДМХОЗ затраты'!K76+'Комм. затраты'!K77</f>
        <v>0</v>
      </c>
      <c r="L72" s="214">
        <f>'ПРОИЗ расходы'!L73+'АДМХОЗ затраты'!L76+'Комм. затраты'!L77</f>
        <v>0</v>
      </c>
      <c r="M72" s="214">
        <f>'ПРОИЗ расходы'!M73+'АДМХОЗ затраты'!M76+'Комм. затраты'!M77</f>
        <v>0</v>
      </c>
      <c r="N72" s="214">
        <f>'ПРОИЗ расходы'!N73+'АДМХОЗ затраты'!N76+'Комм. затраты'!N77</f>
        <v>0</v>
      </c>
      <c r="O72" s="214">
        <f>'ПРОИЗ расходы'!O73+'АДМХОЗ затраты'!O76+'Комм. затраты'!O77</f>
        <v>0</v>
      </c>
      <c r="P72" s="215">
        <f>'ПРОИЗ расходы'!P73+'АДМХОЗ затраты'!P76+'Комм. затраты'!P77</f>
        <v>0</v>
      </c>
      <c r="Q72" s="13"/>
    </row>
    <row r="73" spans="1:17" hidden="1" outlineLevel="1" x14ac:dyDescent="0.2">
      <c r="A73" s="211">
        <f t="shared" si="3"/>
        <v>63</v>
      </c>
      <c r="B73" s="37" t="s">
        <v>959</v>
      </c>
      <c r="C73" s="224" t="str">
        <f>VLOOKUP($B73,ЗАТРАТЫ,COLUMN(Справочники!D:D)-1,FALSE)</f>
        <v>Услуги по продвижению и рекламе продукции</v>
      </c>
      <c r="D73" s="713">
        <f t="shared" si="2"/>
        <v>0</v>
      </c>
      <c r="E73" s="163">
        <f>'ПРОИЗ расходы'!E74+'АДМХОЗ затраты'!E77+'Комм. затраты'!E78</f>
        <v>0</v>
      </c>
      <c r="F73" s="214">
        <f>'ПРОИЗ расходы'!F74+'АДМХОЗ затраты'!F77+'Комм. затраты'!F78</f>
        <v>0</v>
      </c>
      <c r="G73" s="214">
        <f>'ПРОИЗ расходы'!G74+'АДМХОЗ затраты'!G77+'Комм. затраты'!G78</f>
        <v>0</v>
      </c>
      <c r="H73" s="214">
        <f>'ПРОИЗ расходы'!H74+'АДМХОЗ затраты'!H77+'Комм. затраты'!H78</f>
        <v>0</v>
      </c>
      <c r="I73" s="214">
        <f>'ПРОИЗ расходы'!I74+'АДМХОЗ затраты'!I77+'Комм. затраты'!I78</f>
        <v>0</v>
      </c>
      <c r="J73" s="214">
        <f>'ПРОИЗ расходы'!J74+'АДМХОЗ затраты'!J77+'Комм. затраты'!J78</f>
        <v>0</v>
      </c>
      <c r="K73" s="214">
        <f>'ПРОИЗ расходы'!K74+'АДМХОЗ затраты'!K77+'Комм. затраты'!K78</f>
        <v>0</v>
      </c>
      <c r="L73" s="214">
        <f>'ПРОИЗ расходы'!L74+'АДМХОЗ затраты'!L77+'Комм. затраты'!L78</f>
        <v>0</v>
      </c>
      <c r="M73" s="214">
        <f>'ПРОИЗ расходы'!M74+'АДМХОЗ затраты'!M77+'Комм. затраты'!M78</f>
        <v>0</v>
      </c>
      <c r="N73" s="214">
        <f>'ПРОИЗ расходы'!N74+'АДМХОЗ затраты'!N77+'Комм. затраты'!N78</f>
        <v>0</v>
      </c>
      <c r="O73" s="214">
        <f>'ПРОИЗ расходы'!O74+'АДМХОЗ затраты'!O77+'Комм. затраты'!O78</f>
        <v>0</v>
      </c>
      <c r="P73" s="215">
        <f>'ПРОИЗ расходы'!P74+'АДМХОЗ затраты'!P77+'Комм. затраты'!P78</f>
        <v>0</v>
      </c>
      <c r="Q73" s="13"/>
    </row>
    <row r="74" spans="1:17" x14ac:dyDescent="0.2">
      <c r="A74" s="211"/>
      <c r="B74" s="37"/>
      <c r="C74" s="774" t="s">
        <v>1064</v>
      </c>
      <c r="D74" s="713">
        <f t="shared" si="2"/>
        <v>0</v>
      </c>
      <c r="E74" s="163">
        <f>'ПРОИЗ расходы'!E75+'АДМХОЗ затраты'!E78+'Комм. затраты'!E80</f>
        <v>0</v>
      </c>
      <c r="F74" s="214">
        <f>'ПРОИЗ расходы'!F75+'АДМХОЗ затраты'!F78+'Комм. затраты'!F80</f>
        <v>0</v>
      </c>
      <c r="G74" s="214">
        <f>'ПРОИЗ расходы'!G75+'АДМХОЗ затраты'!G78+'Комм. затраты'!G80</f>
        <v>0</v>
      </c>
      <c r="H74" s="214">
        <f>'ПРОИЗ расходы'!H75+'АДМХОЗ затраты'!H78+'Комм. затраты'!H80</f>
        <v>0</v>
      </c>
      <c r="I74" s="214">
        <f>'ПРОИЗ расходы'!I75+'АДМХОЗ затраты'!I78+'Комм. затраты'!I80</f>
        <v>0</v>
      </c>
      <c r="J74" s="214">
        <f>'ПРОИЗ расходы'!J75+'АДМХОЗ затраты'!J78+'Комм. затраты'!J80</f>
        <v>0</v>
      </c>
      <c r="K74" s="214">
        <f>'ПРОИЗ расходы'!K75+'АДМХОЗ затраты'!K78+'Комм. затраты'!K80</f>
        <v>0</v>
      </c>
      <c r="L74" s="214">
        <f>'ПРОИЗ расходы'!L75+'АДМХОЗ затраты'!L78+'Комм. затраты'!L80</f>
        <v>0</v>
      </c>
      <c r="M74" s="214">
        <f>'ПРОИЗ расходы'!M75+'АДМХОЗ затраты'!M78+'Комм. затраты'!M80</f>
        <v>0</v>
      </c>
      <c r="N74" s="214">
        <f>'ПРОИЗ расходы'!N75+'АДМХОЗ затраты'!N78+'Комм. затраты'!N80</f>
        <v>0</v>
      </c>
      <c r="O74" s="214">
        <f>'ПРОИЗ расходы'!O75+'АДМХОЗ затраты'!O78+'Комм. затраты'!O80</f>
        <v>0</v>
      </c>
      <c r="P74" s="215">
        <f>'ПРОИЗ расходы'!P75+'АДМХОЗ затраты'!P78+'Комм. затраты'!P80</f>
        <v>0</v>
      </c>
      <c r="Q74" s="13"/>
    </row>
    <row r="75" spans="1:17" x14ac:dyDescent="0.2">
      <c r="A75" s="211">
        <f>A73+1</f>
        <v>64</v>
      </c>
      <c r="B75" s="37" t="s">
        <v>481</v>
      </c>
      <c r="C75" s="223" t="str">
        <f>VLOOKUP($B75,ЗАТРАТЫ,COLUMN(Справочники!D:D)-1,FALSE)</f>
        <v>Амортизационные отчисления</v>
      </c>
      <c r="D75" s="712">
        <f t="shared" si="2"/>
        <v>0</v>
      </c>
      <c r="E75" s="166">
        <f>'ПРОИЗ расходы'!E76+'АДМХОЗ затраты'!E79+'Комм. затраты'!E81</f>
        <v>0</v>
      </c>
      <c r="F75" s="212">
        <f>'ПРОИЗ расходы'!F76+'АДМХОЗ затраты'!F79+'Комм. затраты'!F81</f>
        <v>0</v>
      </c>
      <c r="G75" s="212">
        <f>'ПРОИЗ расходы'!G76+'АДМХОЗ затраты'!G79+'Комм. затраты'!G81</f>
        <v>0</v>
      </c>
      <c r="H75" s="212">
        <f>'ПРОИЗ расходы'!H76+'АДМХОЗ затраты'!H79+'Комм. затраты'!H81</f>
        <v>0</v>
      </c>
      <c r="I75" s="212">
        <f>'ПРОИЗ расходы'!I76+'АДМХОЗ затраты'!I79+'Комм. затраты'!I81</f>
        <v>0</v>
      </c>
      <c r="J75" s="212">
        <f>'ПРОИЗ расходы'!J76+'АДМХОЗ затраты'!J79+'Комм. затраты'!J81</f>
        <v>0</v>
      </c>
      <c r="K75" s="212">
        <f>'ПРОИЗ расходы'!K76+'АДМХОЗ затраты'!K79+'Комм. затраты'!K81</f>
        <v>0</v>
      </c>
      <c r="L75" s="212">
        <f>'ПРОИЗ расходы'!L76+'АДМХОЗ затраты'!L79+'Комм. затраты'!L81</f>
        <v>0</v>
      </c>
      <c r="M75" s="212">
        <f>'ПРОИЗ расходы'!M76+'АДМХОЗ затраты'!M79+'Комм. затраты'!M81</f>
        <v>0</v>
      </c>
      <c r="N75" s="212">
        <f>'ПРОИЗ расходы'!N76+'АДМХОЗ затраты'!N79+'Комм. затраты'!N81</f>
        <v>0</v>
      </c>
      <c r="O75" s="212">
        <f>'ПРОИЗ расходы'!O76+'АДМХОЗ затраты'!O79+'Комм. затраты'!O81</f>
        <v>0</v>
      </c>
      <c r="P75" s="218">
        <f>'ПРОИЗ расходы'!P76+'АДМХОЗ затраты'!P79+'Комм. затраты'!P81</f>
        <v>0</v>
      </c>
      <c r="Q75" s="13"/>
    </row>
    <row r="76" spans="1:17" outlineLevel="1" x14ac:dyDescent="0.2">
      <c r="A76" s="211">
        <f t="shared" si="3"/>
        <v>65</v>
      </c>
      <c r="B76" s="37" t="s">
        <v>483</v>
      </c>
      <c r="C76" s="79" t="str">
        <f>VLOOKUP($B76,ЗАТРАТЫ,COLUMN(Справочники!D:D)-1,FALSE)</f>
        <v>Амортизация зданий и сооружений</v>
      </c>
      <c r="D76" s="710">
        <f t="shared" ref="D76:D115" si="4">SUM(E76:P76)</f>
        <v>0</v>
      </c>
      <c r="E76" s="163">
        <f>'ПРОИЗ расходы'!E77+'АДМХОЗ затраты'!E80+'Комм. затраты'!E82</f>
        <v>0</v>
      </c>
      <c r="F76" s="214">
        <f>'ПРОИЗ расходы'!F77+'АДМХОЗ затраты'!F80+'Комм. затраты'!F82</f>
        <v>0</v>
      </c>
      <c r="G76" s="214">
        <f>'ПРОИЗ расходы'!G77+'АДМХОЗ затраты'!G80+'Комм. затраты'!G82</f>
        <v>0</v>
      </c>
      <c r="H76" s="214">
        <f>'ПРОИЗ расходы'!H77+'АДМХОЗ затраты'!H80+'Комм. затраты'!H82</f>
        <v>0</v>
      </c>
      <c r="I76" s="214">
        <f>'ПРОИЗ расходы'!I77+'АДМХОЗ затраты'!I80+'Комм. затраты'!I82</f>
        <v>0</v>
      </c>
      <c r="J76" s="214">
        <f>'ПРОИЗ расходы'!J77+'АДМХОЗ затраты'!J80+'Комм. затраты'!J82</f>
        <v>0</v>
      </c>
      <c r="K76" s="214">
        <f>'ПРОИЗ расходы'!K77+'АДМХОЗ затраты'!K80+'Комм. затраты'!K82</f>
        <v>0</v>
      </c>
      <c r="L76" s="214">
        <f>'ПРОИЗ расходы'!L77+'АДМХОЗ затраты'!L80+'Комм. затраты'!L82</f>
        <v>0</v>
      </c>
      <c r="M76" s="214">
        <f>'ПРОИЗ расходы'!M77+'АДМХОЗ затраты'!M80+'Комм. затраты'!M82</f>
        <v>0</v>
      </c>
      <c r="N76" s="214">
        <f>'ПРОИЗ расходы'!N77+'АДМХОЗ затраты'!N80+'Комм. затраты'!N82</f>
        <v>0</v>
      </c>
      <c r="O76" s="214">
        <f>'ПРОИЗ расходы'!O77+'АДМХОЗ затраты'!O80+'Комм. затраты'!O82</f>
        <v>0</v>
      </c>
      <c r="P76" s="215">
        <f>'ПРОИЗ расходы'!P77+'АДМХОЗ затраты'!P80+'Комм. затраты'!P82</f>
        <v>0</v>
      </c>
      <c r="Q76" s="13"/>
    </row>
    <row r="77" spans="1:17" outlineLevel="1" x14ac:dyDescent="0.2">
      <c r="A77" s="211">
        <f t="shared" si="3"/>
        <v>66</v>
      </c>
      <c r="B77" s="37" t="s">
        <v>302</v>
      </c>
      <c r="C77" s="224" t="str">
        <f>VLOOKUP($B77,ЗАТРАТЫ,COLUMN(Справочники!D:D)-1,FALSE)</f>
        <v>Амортизация производственного оборудования</v>
      </c>
      <c r="D77" s="713">
        <f t="shared" si="4"/>
        <v>0</v>
      </c>
      <c r="E77" s="163">
        <f>'ПРОИЗ расходы'!E78+'АДМХОЗ затраты'!E81+'Комм. затраты'!E83</f>
        <v>0</v>
      </c>
      <c r="F77" s="214">
        <f>'ПРОИЗ расходы'!F78+'АДМХОЗ затраты'!F81+'Комм. затраты'!F83</f>
        <v>0</v>
      </c>
      <c r="G77" s="214">
        <f>'ПРОИЗ расходы'!G78+'АДМХОЗ затраты'!G81+'Комм. затраты'!G83</f>
        <v>0</v>
      </c>
      <c r="H77" s="214">
        <f>'ПРОИЗ расходы'!H78+'АДМХОЗ затраты'!H81+'Комм. затраты'!H83</f>
        <v>0</v>
      </c>
      <c r="I77" s="214">
        <f>'ПРОИЗ расходы'!I78+'АДМХОЗ затраты'!I81+'Комм. затраты'!I83</f>
        <v>0</v>
      </c>
      <c r="J77" s="214">
        <f>'ПРОИЗ расходы'!J78+'АДМХОЗ затраты'!J81+'Комм. затраты'!J83</f>
        <v>0</v>
      </c>
      <c r="K77" s="214">
        <f>'ПРОИЗ расходы'!K78+'АДМХОЗ затраты'!K81+'Комм. затраты'!K83</f>
        <v>0</v>
      </c>
      <c r="L77" s="214">
        <f>'ПРОИЗ расходы'!L78+'АДМХОЗ затраты'!L81+'Комм. затраты'!L83</f>
        <v>0</v>
      </c>
      <c r="M77" s="214">
        <f>'ПРОИЗ расходы'!M78+'АДМХОЗ затраты'!M81+'Комм. затраты'!M83</f>
        <v>0</v>
      </c>
      <c r="N77" s="214">
        <f>'ПРОИЗ расходы'!N78+'АДМХОЗ затраты'!N81+'Комм. затраты'!N83</f>
        <v>0</v>
      </c>
      <c r="O77" s="214">
        <f>'ПРОИЗ расходы'!O78+'АДМХОЗ затраты'!O81+'Комм. затраты'!O83</f>
        <v>0</v>
      </c>
      <c r="P77" s="215">
        <f>'ПРОИЗ расходы'!P78+'АДМХОЗ затраты'!P81+'Комм. затраты'!P83</f>
        <v>0</v>
      </c>
      <c r="Q77" s="13"/>
    </row>
    <row r="78" spans="1:17" outlineLevel="1" x14ac:dyDescent="0.2">
      <c r="A78" s="211">
        <f t="shared" si="3"/>
        <v>67</v>
      </c>
      <c r="B78" s="37" t="s">
        <v>303</v>
      </c>
      <c r="C78" s="224" t="str">
        <f>VLOOKUP($B78,ЗАТРАТЫ,COLUMN(Справочники!D:D)-1,FALSE)</f>
        <v>Амортизация транспортных средств</v>
      </c>
      <c r="D78" s="713">
        <f t="shared" si="4"/>
        <v>0</v>
      </c>
      <c r="E78" s="163">
        <f>'ПРОИЗ расходы'!E79+'АДМХОЗ затраты'!E82+'Комм. затраты'!E84</f>
        <v>0</v>
      </c>
      <c r="F78" s="214">
        <f>'ПРОИЗ расходы'!F79+'АДМХОЗ затраты'!F82+'Комм. затраты'!F84</f>
        <v>0</v>
      </c>
      <c r="G78" s="214">
        <f>'ПРОИЗ расходы'!G79+'АДМХОЗ затраты'!G82+'Комм. затраты'!G84</f>
        <v>0</v>
      </c>
      <c r="H78" s="214">
        <f>'ПРОИЗ расходы'!H79+'АДМХОЗ затраты'!H82+'Комм. затраты'!H84</f>
        <v>0</v>
      </c>
      <c r="I78" s="214">
        <f>'ПРОИЗ расходы'!I79+'АДМХОЗ затраты'!I82+'Комм. затраты'!I84</f>
        <v>0</v>
      </c>
      <c r="J78" s="214">
        <f>'ПРОИЗ расходы'!J79+'АДМХОЗ затраты'!J82+'Комм. затраты'!J84</f>
        <v>0</v>
      </c>
      <c r="K78" s="214">
        <f>'ПРОИЗ расходы'!K79+'АДМХОЗ затраты'!K82+'Комм. затраты'!K84</f>
        <v>0</v>
      </c>
      <c r="L78" s="214">
        <f>'ПРОИЗ расходы'!L79+'АДМХОЗ затраты'!L82+'Комм. затраты'!L84</f>
        <v>0</v>
      </c>
      <c r="M78" s="214">
        <f>'ПРОИЗ расходы'!M79+'АДМХОЗ затраты'!M82+'Комм. затраты'!M84</f>
        <v>0</v>
      </c>
      <c r="N78" s="214">
        <f>'ПРОИЗ расходы'!N79+'АДМХОЗ затраты'!N82+'Комм. затраты'!N84</f>
        <v>0</v>
      </c>
      <c r="O78" s="214">
        <f>'ПРОИЗ расходы'!O79+'АДМХОЗ затраты'!O82+'Комм. затраты'!O84</f>
        <v>0</v>
      </c>
      <c r="P78" s="215">
        <f>'ПРОИЗ расходы'!P79+'АДМХОЗ затраты'!P82+'Комм. затраты'!P84</f>
        <v>0</v>
      </c>
      <c r="Q78" s="13"/>
    </row>
    <row r="79" spans="1:17" outlineLevel="1" x14ac:dyDescent="0.2">
      <c r="A79" s="211">
        <f t="shared" si="3"/>
        <v>68</v>
      </c>
      <c r="B79" s="37" t="s">
        <v>970</v>
      </c>
      <c r="C79" s="224" t="str">
        <f>VLOOKUP($B79,ЗАТРАТЫ,COLUMN(Справочники!D:D)-1,FALSE)</f>
        <v>Амортизация компьютерной и офисной техники</v>
      </c>
      <c r="D79" s="713">
        <f t="shared" si="4"/>
        <v>0</v>
      </c>
      <c r="E79" s="163">
        <f>'ПРОИЗ расходы'!E80+'АДМХОЗ затраты'!E83+'Комм. затраты'!E85</f>
        <v>0</v>
      </c>
      <c r="F79" s="214">
        <f>'ПРОИЗ расходы'!F80+'АДМХОЗ затраты'!F83+'Комм. затраты'!F85</f>
        <v>0</v>
      </c>
      <c r="G79" s="214">
        <f>'ПРОИЗ расходы'!G80+'АДМХОЗ затраты'!G83+'Комм. затраты'!G85</f>
        <v>0</v>
      </c>
      <c r="H79" s="214">
        <f>'ПРОИЗ расходы'!H80+'АДМХОЗ затраты'!H83+'Комм. затраты'!H85</f>
        <v>0</v>
      </c>
      <c r="I79" s="214">
        <f>'ПРОИЗ расходы'!I80+'АДМХОЗ затраты'!I83+'Комм. затраты'!I85</f>
        <v>0</v>
      </c>
      <c r="J79" s="214">
        <f>'ПРОИЗ расходы'!J80+'АДМХОЗ затраты'!J83+'Комм. затраты'!J85</f>
        <v>0</v>
      </c>
      <c r="K79" s="214">
        <f>'ПРОИЗ расходы'!K80+'АДМХОЗ затраты'!K83+'Комм. затраты'!K85</f>
        <v>0</v>
      </c>
      <c r="L79" s="214">
        <f>'ПРОИЗ расходы'!L80+'АДМХОЗ затраты'!L83+'Комм. затраты'!L85</f>
        <v>0</v>
      </c>
      <c r="M79" s="214">
        <f>'ПРОИЗ расходы'!M80+'АДМХОЗ затраты'!M83+'Комм. затраты'!M85</f>
        <v>0</v>
      </c>
      <c r="N79" s="214">
        <f>'ПРОИЗ расходы'!N80+'АДМХОЗ затраты'!N83+'Комм. затраты'!N85</f>
        <v>0</v>
      </c>
      <c r="O79" s="214">
        <f>'ПРОИЗ расходы'!O80+'АДМХОЗ затраты'!O83+'Комм. затраты'!O85</f>
        <v>0</v>
      </c>
      <c r="P79" s="215">
        <f>'ПРОИЗ расходы'!P80+'АДМХОЗ затраты'!P83+'Комм. затраты'!P85</f>
        <v>0</v>
      </c>
      <c r="Q79" s="13"/>
    </row>
    <row r="80" spans="1:17" outlineLevel="1" x14ac:dyDescent="0.2">
      <c r="A80" s="211">
        <f t="shared" si="3"/>
        <v>69</v>
      </c>
      <c r="B80" s="37" t="s">
        <v>304</v>
      </c>
      <c r="C80" s="224" t="str">
        <f>VLOOKUP($B80,ЗАТРАТЫ,COLUMN(Справочники!D:D)-1,FALSE)</f>
        <v>Амортизация нематериальных активов</v>
      </c>
      <c r="D80" s="713">
        <f t="shared" si="4"/>
        <v>0</v>
      </c>
      <c r="E80" s="163">
        <f>'ПРОИЗ расходы'!E81+'АДМХОЗ затраты'!E84+'Комм. затраты'!E86</f>
        <v>0</v>
      </c>
      <c r="F80" s="214">
        <f>'ПРОИЗ расходы'!F81+'АДМХОЗ затраты'!F84+'Комм. затраты'!F86</f>
        <v>0</v>
      </c>
      <c r="G80" s="214">
        <f>'ПРОИЗ расходы'!G81+'АДМХОЗ затраты'!G84+'Комм. затраты'!G86</f>
        <v>0</v>
      </c>
      <c r="H80" s="214">
        <f>'ПРОИЗ расходы'!H81+'АДМХОЗ затраты'!H84+'Комм. затраты'!H86</f>
        <v>0</v>
      </c>
      <c r="I80" s="214">
        <f>'ПРОИЗ расходы'!I81+'АДМХОЗ затраты'!I84+'Комм. затраты'!I86</f>
        <v>0</v>
      </c>
      <c r="J80" s="214">
        <f>'ПРОИЗ расходы'!J81+'АДМХОЗ затраты'!J84+'Комм. затраты'!J86</f>
        <v>0</v>
      </c>
      <c r="K80" s="214">
        <f>'ПРОИЗ расходы'!K81+'АДМХОЗ затраты'!K84+'Комм. затраты'!K86</f>
        <v>0</v>
      </c>
      <c r="L80" s="214">
        <f>'ПРОИЗ расходы'!L81+'АДМХОЗ затраты'!L84+'Комм. затраты'!L86</f>
        <v>0</v>
      </c>
      <c r="M80" s="214">
        <f>'ПРОИЗ расходы'!M81+'АДМХОЗ затраты'!M84+'Комм. затраты'!M86</f>
        <v>0</v>
      </c>
      <c r="N80" s="214">
        <f>'ПРОИЗ расходы'!N81+'АДМХОЗ затраты'!N84+'Комм. затраты'!N86</f>
        <v>0</v>
      </c>
      <c r="O80" s="214">
        <f>'ПРОИЗ расходы'!O81+'АДМХОЗ затраты'!O84+'Комм. затраты'!O86</f>
        <v>0</v>
      </c>
      <c r="P80" s="215">
        <f>'ПРОИЗ расходы'!P81+'АДМХОЗ затраты'!P84+'Комм. затраты'!P86</f>
        <v>0</v>
      </c>
      <c r="Q80" s="13"/>
    </row>
    <row r="81" spans="1:17" x14ac:dyDescent="0.2">
      <c r="A81" s="211">
        <f t="shared" si="3"/>
        <v>70</v>
      </c>
      <c r="B81" s="37" t="s">
        <v>486</v>
      </c>
      <c r="C81" s="223" t="str">
        <f>VLOOKUP($B81,ЗАТРАТЫ,COLUMN(Справочники!D:D)-1,FALSE)</f>
        <v>Налоги и сборы</v>
      </c>
      <c r="D81" s="712">
        <f t="shared" si="4"/>
        <v>0</v>
      </c>
      <c r="E81" s="166">
        <f>'ПРОИЗ расходы'!E82+'АДМХОЗ затраты'!E85+'Комм. затраты'!E87</f>
        <v>0</v>
      </c>
      <c r="F81" s="212">
        <f>'ПРОИЗ расходы'!F82+'АДМХОЗ затраты'!F85+'Комм. затраты'!F87</f>
        <v>0</v>
      </c>
      <c r="G81" s="212">
        <f>'ПРОИЗ расходы'!G82+'АДМХОЗ затраты'!G85+'Комм. затраты'!G87</f>
        <v>0</v>
      </c>
      <c r="H81" s="212">
        <f>'ПРОИЗ расходы'!H82+'АДМХОЗ затраты'!H85+'Комм. затраты'!H87</f>
        <v>0</v>
      </c>
      <c r="I81" s="212">
        <f>'ПРОИЗ расходы'!I82+'АДМХОЗ затраты'!I85+'Комм. затраты'!I87</f>
        <v>0</v>
      </c>
      <c r="J81" s="212">
        <f>'ПРОИЗ расходы'!J82+'АДМХОЗ затраты'!J85+'Комм. затраты'!J87</f>
        <v>0</v>
      </c>
      <c r="K81" s="212">
        <f>'ПРОИЗ расходы'!K82+'АДМХОЗ затраты'!K85+'Комм. затраты'!K87</f>
        <v>0</v>
      </c>
      <c r="L81" s="212">
        <f>'ПРОИЗ расходы'!L82+'АДМХОЗ затраты'!L85+'Комм. затраты'!L87</f>
        <v>0</v>
      </c>
      <c r="M81" s="212">
        <f>'ПРОИЗ расходы'!M82+'АДМХОЗ затраты'!M85+'Комм. затраты'!M87</f>
        <v>0</v>
      </c>
      <c r="N81" s="212">
        <f>'ПРОИЗ расходы'!N82+'АДМХОЗ затраты'!N85+'Комм. затраты'!N87</f>
        <v>0</v>
      </c>
      <c r="O81" s="212">
        <f>'ПРОИЗ расходы'!O82+'АДМХОЗ затраты'!O85+'Комм. затраты'!O87</f>
        <v>0</v>
      </c>
      <c r="P81" s="218">
        <f>'ПРОИЗ расходы'!P82+'АДМХОЗ затраты'!P85+'Комм. затраты'!P87</f>
        <v>0</v>
      </c>
      <c r="Q81" s="13"/>
    </row>
    <row r="82" spans="1:17" outlineLevel="1" x14ac:dyDescent="0.2">
      <c r="A82" s="211">
        <f t="shared" si="3"/>
        <v>71</v>
      </c>
      <c r="B82" s="37" t="s">
        <v>487</v>
      </c>
      <c r="C82" s="224" t="str">
        <f>VLOOKUP($B82,ЗАТРАТЫ,COLUMN(Справочники!D:D)-1,FALSE)</f>
        <v>Налог на доходы физических лиц (НДФЛ)</v>
      </c>
      <c r="D82" s="713">
        <f t="shared" si="4"/>
        <v>0</v>
      </c>
      <c r="E82" s="163">
        <f>'ПРОИЗ расходы'!E83+'АДМХОЗ затраты'!E86+'Комм. затраты'!E88</f>
        <v>0</v>
      </c>
      <c r="F82" s="214">
        <f>'ПРОИЗ расходы'!F83+'АДМХОЗ затраты'!F86+'Комм. затраты'!F88</f>
        <v>0</v>
      </c>
      <c r="G82" s="214">
        <f>'ПРОИЗ расходы'!G83+'АДМХОЗ затраты'!G86+'Комм. затраты'!G88</f>
        <v>0</v>
      </c>
      <c r="H82" s="214">
        <f>'ПРОИЗ расходы'!H83+'АДМХОЗ затраты'!H86+'Комм. затраты'!H88</f>
        <v>0</v>
      </c>
      <c r="I82" s="214">
        <f>'ПРОИЗ расходы'!I83+'АДМХОЗ затраты'!I86+'Комм. затраты'!I88</f>
        <v>0</v>
      </c>
      <c r="J82" s="214">
        <f>'ПРОИЗ расходы'!J83+'АДМХОЗ затраты'!J86+'Комм. затраты'!J88</f>
        <v>0</v>
      </c>
      <c r="K82" s="214">
        <f>'ПРОИЗ расходы'!K83+'АДМХОЗ затраты'!K86+'Комм. затраты'!K88</f>
        <v>0</v>
      </c>
      <c r="L82" s="214">
        <f>'ПРОИЗ расходы'!L83+'АДМХОЗ затраты'!L86+'Комм. затраты'!L88</f>
        <v>0</v>
      </c>
      <c r="M82" s="214">
        <f>'ПРОИЗ расходы'!M83+'АДМХОЗ затраты'!M86+'Комм. затраты'!M88</f>
        <v>0</v>
      </c>
      <c r="N82" s="214">
        <f>'ПРОИЗ расходы'!N83+'АДМХОЗ затраты'!N86+'Комм. затраты'!N88</f>
        <v>0</v>
      </c>
      <c r="O82" s="214">
        <f>'ПРОИЗ расходы'!O83+'АДМХОЗ затраты'!O86+'Комм. затраты'!O88</f>
        <v>0</v>
      </c>
      <c r="P82" s="215">
        <f>'ПРОИЗ расходы'!P83+'АДМХОЗ затраты'!P86+'Комм. затраты'!P88</f>
        <v>0</v>
      </c>
      <c r="Q82" s="13"/>
    </row>
    <row r="83" spans="1:17" outlineLevel="1" x14ac:dyDescent="0.2">
      <c r="A83" s="211">
        <f t="shared" si="3"/>
        <v>72</v>
      </c>
      <c r="B83" s="37" t="s">
        <v>488</v>
      </c>
      <c r="C83" s="224" t="str">
        <f>VLOOKUP($B83,ЗАТРАТЫ,COLUMN(Справочники!D:D)-1,FALSE)</f>
        <v>Налог на прибыль</v>
      </c>
      <c r="D83" s="713">
        <f t="shared" si="4"/>
        <v>0</v>
      </c>
      <c r="E83" s="163">
        <f>'ПРОИЗ расходы'!E84+'АДМХОЗ затраты'!E87+'Комм. затраты'!E89</f>
        <v>0</v>
      </c>
      <c r="F83" s="214">
        <f>'ПРОИЗ расходы'!F84+'АДМХОЗ затраты'!F87+'Комм. затраты'!F89</f>
        <v>0</v>
      </c>
      <c r="G83" s="214">
        <f>'ПРОИЗ расходы'!G84+'АДМХОЗ затраты'!G87+'Комм. затраты'!G89</f>
        <v>0</v>
      </c>
      <c r="H83" s="214">
        <f>'ПРОИЗ расходы'!H84+'АДМХОЗ затраты'!H87+'Комм. затраты'!H89</f>
        <v>0</v>
      </c>
      <c r="I83" s="214">
        <f>'ПРОИЗ расходы'!I84+'АДМХОЗ затраты'!I87+'Комм. затраты'!I89</f>
        <v>0</v>
      </c>
      <c r="J83" s="214">
        <f>'ПРОИЗ расходы'!J84+'АДМХОЗ затраты'!J87+'Комм. затраты'!J89</f>
        <v>0</v>
      </c>
      <c r="K83" s="214">
        <f>'ПРОИЗ расходы'!K84+'АДМХОЗ затраты'!K87+'Комм. затраты'!K89</f>
        <v>0</v>
      </c>
      <c r="L83" s="214">
        <f>'ПРОИЗ расходы'!L84+'АДМХОЗ затраты'!L87+'Комм. затраты'!L89</f>
        <v>0</v>
      </c>
      <c r="M83" s="214">
        <f>'ПРОИЗ расходы'!M84+'АДМХОЗ затраты'!M87+'Комм. затраты'!M89</f>
        <v>0</v>
      </c>
      <c r="N83" s="214">
        <f>'ПРОИЗ расходы'!N84+'АДМХОЗ затраты'!N87+'Комм. затраты'!N89</f>
        <v>0</v>
      </c>
      <c r="O83" s="214">
        <f>'ПРОИЗ расходы'!O84+'АДМХОЗ затраты'!O87+'Комм. затраты'!O89</f>
        <v>0</v>
      </c>
      <c r="P83" s="215">
        <f>'ПРОИЗ расходы'!P84+'АДМХОЗ затраты'!P87+'Комм. затраты'!P89</f>
        <v>0</v>
      </c>
      <c r="Q83" s="13"/>
    </row>
    <row r="84" spans="1:17" outlineLevel="1" x14ac:dyDescent="0.2">
      <c r="A84" s="211">
        <f t="shared" si="3"/>
        <v>73</v>
      </c>
      <c r="B84" s="37" t="s">
        <v>976</v>
      </c>
      <c r="C84" s="224" t="str">
        <f>VLOOKUP($B84,ЗАТРАТЫ,COLUMN(Справочники!D:D)-1,FALSE)</f>
        <v>Налог на добавленную стоимость</v>
      </c>
      <c r="D84" s="713">
        <f t="shared" si="4"/>
        <v>0</v>
      </c>
      <c r="E84" s="163">
        <f>'ПРОИЗ расходы'!E85+'АДМХОЗ затраты'!E88+'Комм. затраты'!E90</f>
        <v>0</v>
      </c>
      <c r="F84" s="214">
        <f>'ПРОИЗ расходы'!F85+'АДМХОЗ затраты'!F88+'Комм. затраты'!F90</f>
        <v>0</v>
      </c>
      <c r="G84" s="214">
        <f>'ПРОИЗ расходы'!G85+'АДМХОЗ затраты'!G88+'Комм. затраты'!G90</f>
        <v>0</v>
      </c>
      <c r="H84" s="214">
        <f>'ПРОИЗ расходы'!H85+'АДМХОЗ затраты'!H88+'Комм. затраты'!H90</f>
        <v>0</v>
      </c>
      <c r="I84" s="214">
        <f>'ПРОИЗ расходы'!I85+'АДМХОЗ затраты'!I88+'Комм. затраты'!I90</f>
        <v>0</v>
      </c>
      <c r="J84" s="214">
        <f>'ПРОИЗ расходы'!J85+'АДМХОЗ затраты'!J88+'Комм. затраты'!J90</f>
        <v>0</v>
      </c>
      <c r="K84" s="214">
        <f>'ПРОИЗ расходы'!K85+'АДМХОЗ затраты'!K88+'Комм. затраты'!K90</f>
        <v>0</v>
      </c>
      <c r="L84" s="214">
        <f>'ПРОИЗ расходы'!L85+'АДМХОЗ затраты'!L88+'Комм. затраты'!L90</f>
        <v>0</v>
      </c>
      <c r="M84" s="214">
        <f>'ПРОИЗ расходы'!M85+'АДМХОЗ затраты'!M88+'Комм. затраты'!M90</f>
        <v>0</v>
      </c>
      <c r="N84" s="214">
        <f>'ПРОИЗ расходы'!N85+'АДМХОЗ затраты'!N88+'Комм. затраты'!N90</f>
        <v>0</v>
      </c>
      <c r="O84" s="214">
        <f>'ПРОИЗ расходы'!O85+'АДМХОЗ затраты'!O88+'Комм. затраты'!O90</f>
        <v>0</v>
      </c>
      <c r="P84" s="215">
        <f>'ПРОИЗ расходы'!P85+'АДМХОЗ затраты'!P88+'Комм. затраты'!P90</f>
        <v>0</v>
      </c>
      <c r="Q84" s="13"/>
    </row>
    <row r="85" spans="1:17" outlineLevel="1" x14ac:dyDescent="0.2">
      <c r="A85" s="211">
        <f t="shared" si="3"/>
        <v>74</v>
      </c>
      <c r="B85" s="37" t="s">
        <v>489</v>
      </c>
      <c r="C85" s="224" t="str">
        <f>VLOOKUP($B85,ЗАТРАТЫ,COLUMN(Справочники!D:D)-1,FALSE)</f>
        <v>Налог на имущество</v>
      </c>
      <c r="D85" s="713">
        <f t="shared" si="4"/>
        <v>0</v>
      </c>
      <c r="E85" s="163">
        <f>'ПРОИЗ расходы'!E86+'АДМХОЗ затраты'!E89+'Комм. затраты'!E91</f>
        <v>0</v>
      </c>
      <c r="F85" s="214">
        <f>'ПРОИЗ расходы'!F86+'АДМХОЗ затраты'!F89+'Комм. затраты'!F91</f>
        <v>0</v>
      </c>
      <c r="G85" s="214">
        <f>'ПРОИЗ расходы'!G86+'АДМХОЗ затраты'!G89+'Комм. затраты'!G91</f>
        <v>0</v>
      </c>
      <c r="H85" s="214">
        <f>'ПРОИЗ расходы'!H86+'АДМХОЗ затраты'!H89+'Комм. затраты'!H91</f>
        <v>0</v>
      </c>
      <c r="I85" s="214">
        <f>'ПРОИЗ расходы'!I86+'АДМХОЗ затраты'!I89+'Комм. затраты'!I91</f>
        <v>0</v>
      </c>
      <c r="J85" s="214">
        <f>'ПРОИЗ расходы'!J86+'АДМХОЗ затраты'!J89+'Комм. затраты'!J91</f>
        <v>0</v>
      </c>
      <c r="K85" s="214">
        <f>'ПРОИЗ расходы'!K86+'АДМХОЗ затраты'!K89+'Комм. затраты'!K91</f>
        <v>0</v>
      </c>
      <c r="L85" s="214">
        <f>'ПРОИЗ расходы'!L86+'АДМХОЗ затраты'!L89+'Комм. затраты'!L91</f>
        <v>0</v>
      </c>
      <c r="M85" s="214">
        <f>'ПРОИЗ расходы'!M86+'АДМХОЗ затраты'!M89+'Комм. затраты'!M91</f>
        <v>0</v>
      </c>
      <c r="N85" s="214">
        <f>'ПРОИЗ расходы'!N86+'АДМХОЗ затраты'!N89+'Комм. затраты'!N91</f>
        <v>0</v>
      </c>
      <c r="O85" s="214">
        <f>'ПРОИЗ расходы'!O86+'АДМХОЗ затраты'!O89+'Комм. затраты'!O91</f>
        <v>0</v>
      </c>
      <c r="P85" s="215">
        <f>'ПРОИЗ расходы'!P86+'АДМХОЗ затраты'!P89+'Комм. затраты'!P91</f>
        <v>0</v>
      </c>
      <c r="Q85" s="13"/>
    </row>
    <row r="86" spans="1:17" outlineLevel="1" x14ac:dyDescent="0.2">
      <c r="A86" s="211">
        <f t="shared" si="3"/>
        <v>75</v>
      </c>
      <c r="B86" s="37" t="s">
        <v>491</v>
      </c>
      <c r="C86" s="224" t="str">
        <f>VLOOKUP($B86,ЗАТРАТЫ,COLUMN(Справочники!D:D)-1,FALSE)</f>
        <v>Налог с владельцев транспортных средств</v>
      </c>
      <c r="D86" s="713">
        <f t="shared" si="4"/>
        <v>0</v>
      </c>
      <c r="E86" s="163">
        <f>'ПРОИЗ расходы'!E87+'АДМХОЗ затраты'!E90+'Комм. затраты'!E92</f>
        <v>0</v>
      </c>
      <c r="F86" s="214">
        <f>'ПРОИЗ расходы'!F87+'АДМХОЗ затраты'!F90+'Комм. затраты'!F92</f>
        <v>0</v>
      </c>
      <c r="G86" s="214">
        <f>'ПРОИЗ расходы'!G87+'АДМХОЗ затраты'!G90+'Комм. затраты'!G92</f>
        <v>0</v>
      </c>
      <c r="H86" s="214">
        <f>'ПРОИЗ расходы'!H87+'АДМХОЗ затраты'!H90+'Комм. затраты'!H92</f>
        <v>0</v>
      </c>
      <c r="I86" s="214">
        <f>'ПРОИЗ расходы'!I87+'АДМХОЗ затраты'!I90+'Комм. затраты'!I92</f>
        <v>0</v>
      </c>
      <c r="J86" s="214">
        <f>'ПРОИЗ расходы'!J87+'АДМХОЗ затраты'!J90+'Комм. затраты'!J92</f>
        <v>0</v>
      </c>
      <c r="K86" s="214">
        <f>'ПРОИЗ расходы'!K87+'АДМХОЗ затраты'!K90+'Комм. затраты'!K92</f>
        <v>0</v>
      </c>
      <c r="L86" s="214">
        <f>'ПРОИЗ расходы'!L87+'АДМХОЗ затраты'!L90+'Комм. затраты'!L92</f>
        <v>0</v>
      </c>
      <c r="M86" s="214">
        <f>'ПРОИЗ расходы'!M87+'АДМХОЗ затраты'!M90+'Комм. затраты'!M92</f>
        <v>0</v>
      </c>
      <c r="N86" s="214">
        <f>'ПРОИЗ расходы'!N87+'АДМХОЗ затраты'!N90+'Комм. затраты'!N92</f>
        <v>0</v>
      </c>
      <c r="O86" s="214">
        <f>'ПРОИЗ расходы'!O87+'АДМХОЗ затраты'!O90+'Комм. затраты'!O92</f>
        <v>0</v>
      </c>
      <c r="P86" s="215">
        <f>'ПРОИЗ расходы'!P87+'АДМХОЗ затраты'!P90+'Комм. затраты'!P92</f>
        <v>0</v>
      </c>
      <c r="Q86" s="13"/>
    </row>
    <row r="87" spans="1:17" outlineLevel="1" x14ac:dyDescent="0.2">
      <c r="A87" s="211">
        <f t="shared" si="3"/>
        <v>76</v>
      </c>
      <c r="B87" s="37" t="s">
        <v>492</v>
      </c>
      <c r="C87" s="224" t="str">
        <f>VLOOKUP($B87,ЗАТРАТЫ,COLUMN(Справочники!D:D)-1,FALSE)</f>
        <v>Налог на рекламу</v>
      </c>
      <c r="D87" s="713">
        <f t="shared" si="4"/>
        <v>0</v>
      </c>
      <c r="E87" s="163">
        <f>'ПРОИЗ расходы'!E88+'АДМХОЗ затраты'!E91+'Комм. затраты'!E93</f>
        <v>0</v>
      </c>
      <c r="F87" s="214">
        <f>'ПРОИЗ расходы'!F88+'АДМХОЗ затраты'!F91+'Комм. затраты'!F93</f>
        <v>0</v>
      </c>
      <c r="G87" s="214">
        <f>'ПРОИЗ расходы'!G88+'АДМХОЗ затраты'!G91+'Комм. затраты'!G93</f>
        <v>0</v>
      </c>
      <c r="H87" s="214">
        <f>'ПРОИЗ расходы'!H88+'АДМХОЗ затраты'!H91+'Комм. затраты'!H93</f>
        <v>0</v>
      </c>
      <c r="I87" s="214">
        <f>'ПРОИЗ расходы'!I88+'АДМХОЗ затраты'!I91+'Комм. затраты'!I93</f>
        <v>0</v>
      </c>
      <c r="J87" s="214">
        <f>'ПРОИЗ расходы'!J88+'АДМХОЗ затраты'!J91+'Комм. затраты'!J93</f>
        <v>0</v>
      </c>
      <c r="K87" s="214">
        <f>'ПРОИЗ расходы'!K88+'АДМХОЗ затраты'!K91+'Комм. затраты'!K93</f>
        <v>0</v>
      </c>
      <c r="L87" s="214">
        <f>'ПРОИЗ расходы'!L88+'АДМХОЗ затраты'!L91+'Комм. затраты'!L93</f>
        <v>0</v>
      </c>
      <c r="M87" s="214">
        <f>'ПРОИЗ расходы'!M88+'АДМХОЗ затраты'!M91+'Комм. затраты'!M93</f>
        <v>0</v>
      </c>
      <c r="N87" s="214">
        <f>'ПРОИЗ расходы'!N88+'АДМХОЗ затраты'!N91+'Комм. затраты'!N93</f>
        <v>0</v>
      </c>
      <c r="O87" s="214">
        <f>'ПРОИЗ расходы'!O88+'АДМХОЗ затраты'!O91+'Комм. затраты'!O93</f>
        <v>0</v>
      </c>
      <c r="P87" s="215">
        <f>'ПРОИЗ расходы'!P88+'АДМХОЗ затраты'!P91+'Комм. затраты'!P93</f>
        <v>0</v>
      </c>
      <c r="Q87" s="13"/>
    </row>
    <row r="88" spans="1:17" outlineLevel="1" x14ac:dyDescent="0.2">
      <c r="A88" s="211">
        <f t="shared" si="3"/>
        <v>77</v>
      </c>
      <c r="B88" s="37" t="s">
        <v>494</v>
      </c>
      <c r="C88" s="224">
        <f>VLOOKUP($B88,ЗАТРАТЫ,COLUMN(Справочники!D:D)-1,FALSE)</f>
        <v>0</v>
      </c>
      <c r="D88" s="713">
        <f t="shared" si="4"/>
        <v>0</v>
      </c>
      <c r="E88" s="163">
        <f>'ПРОИЗ расходы'!E89+'АДМХОЗ затраты'!E92+'Комм. затраты'!E94</f>
        <v>0</v>
      </c>
      <c r="F88" s="214">
        <f>'ПРОИЗ расходы'!F89+'АДМХОЗ затраты'!F92+'Комм. затраты'!F94</f>
        <v>0</v>
      </c>
      <c r="G88" s="214">
        <f>'ПРОИЗ расходы'!G89+'АДМХОЗ затраты'!G92+'Комм. затраты'!G94</f>
        <v>0</v>
      </c>
      <c r="H88" s="214">
        <f>'ПРОИЗ расходы'!H89+'АДМХОЗ затраты'!H92+'Комм. затраты'!H94</f>
        <v>0</v>
      </c>
      <c r="I88" s="214">
        <f>'ПРОИЗ расходы'!I89+'АДМХОЗ затраты'!I92+'Комм. затраты'!I94</f>
        <v>0</v>
      </c>
      <c r="J88" s="214">
        <f>'ПРОИЗ расходы'!J89+'АДМХОЗ затраты'!J92+'Комм. затраты'!J94</f>
        <v>0</v>
      </c>
      <c r="K88" s="214">
        <f>'ПРОИЗ расходы'!K89+'АДМХОЗ затраты'!K92+'Комм. затраты'!K94</f>
        <v>0</v>
      </c>
      <c r="L88" s="214">
        <f>'ПРОИЗ расходы'!L89+'АДМХОЗ затраты'!L92+'Комм. затраты'!L94</f>
        <v>0</v>
      </c>
      <c r="M88" s="214">
        <f>'ПРОИЗ расходы'!M89+'АДМХОЗ затраты'!M92+'Комм. затраты'!M94</f>
        <v>0</v>
      </c>
      <c r="N88" s="214">
        <f>'ПРОИЗ расходы'!N89+'АДМХОЗ затраты'!N92+'Комм. затраты'!N94</f>
        <v>0</v>
      </c>
      <c r="O88" s="214">
        <f>'ПРОИЗ расходы'!O89+'АДМХОЗ затраты'!O92+'Комм. затраты'!O94</f>
        <v>0</v>
      </c>
      <c r="P88" s="215">
        <f>'ПРОИЗ расходы'!P89+'АДМХОЗ затраты'!P92+'Комм. затраты'!P94</f>
        <v>0</v>
      </c>
      <c r="Q88" s="13"/>
    </row>
    <row r="89" spans="1:17" outlineLevel="1" x14ac:dyDescent="0.2">
      <c r="A89" s="211">
        <f t="shared" si="3"/>
        <v>78</v>
      </c>
      <c r="B89" s="37" t="s">
        <v>496</v>
      </c>
      <c r="C89" s="224" t="str">
        <f>VLOOKUP($B89,ЗАТРАТЫ,COLUMN(Справочники!D:D)-1,FALSE)</f>
        <v>Налог на содержание милиции</v>
      </c>
      <c r="D89" s="713">
        <f t="shared" si="4"/>
        <v>0</v>
      </c>
      <c r="E89" s="163">
        <f>'ПРОИЗ расходы'!E90+'АДМХОЗ затраты'!E93+'Комм. затраты'!E95</f>
        <v>0</v>
      </c>
      <c r="F89" s="214">
        <f>'ПРОИЗ расходы'!F90+'АДМХОЗ затраты'!F93+'Комм. затраты'!F95</f>
        <v>0</v>
      </c>
      <c r="G89" s="214">
        <f>'ПРОИЗ расходы'!G90+'АДМХОЗ затраты'!G93+'Комм. затраты'!G95</f>
        <v>0</v>
      </c>
      <c r="H89" s="214">
        <f>'ПРОИЗ расходы'!H90+'АДМХОЗ затраты'!H93+'Комм. затраты'!H95</f>
        <v>0</v>
      </c>
      <c r="I89" s="214">
        <f>'ПРОИЗ расходы'!I90+'АДМХОЗ затраты'!I93+'Комм. затраты'!I95</f>
        <v>0</v>
      </c>
      <c r="J89" s="214">
        <f>'ПРОИЗ расходы'!J90+'АДМХОЗ затраты'!J93+'Комм. затраты'!J95</f>
        <v>0</v>
      </c>
      <c r="K89" s="214">
        <f>'ПРОИЗ расходы'!K90+'АДМХОЗ затраты'!K93+'Комм. затраты'!K95</f>
        <v>0</v>
      </c>
      <c r="L89" s="214">
        <f>'ПРОИЗ расходы'!L90+'АДМХОЗ затраты'!L93+'Комм. затраты'!L95</f>
        <v>0</v>
      </c>
      <c r="M89" s="214">
        <f>'ПРОИЗ расходы'!M90+'АДМХОЗ затраты'!M93+'Комм. затраты'!M95</f>
        <v>0</v>
      </c>
      <c r="N89" s="214">
        <f>'ПРОИЗ расходы'!N90+'АДМХОЗ затраты'!N93+'Комм. затраты'!N95</f>
        <v>0</v>
      </c>
      <c r="O89" s="214">
        <f>'ПРОИЗ расходы'!O90+'АДМХОЗ затраты'!O93+'Комм. затраты'!O95</f>
        <v>0</v>
      </c>
      <c r="P89" s="215">
        <f>'ПРОИЗ расходы'!P90+'АДМХОЗ затраты'!P93+'Комм. затраты'!P95</f>
        <v>0</v>
      </c>
      <c r="Q89" s="13"/>
    </row>
    <row r="90" spans="1:17" outlineLevel="1" x14ac:dyDescent="0.2">
      <c r="A90" s="211">
        <f>A87+1</f>
        <v>77</v>
      </c>
      <c r="B90" s="37" t="s">
        <v>498</v>
      </c>
      <c r="C90" s="224" t="str">
        <f>VLOOKUP($B90,ЗАТРАТЫ,COLUMN(Справочники!D:D)-1,FALSE)</f>
        <v>Земельный налог</v>
      </c>
      <c r="D90" s="713">
        <f>SUM(E90:P90)</f>
        <v>0</v>
      </c>
      <c r="E90" s="163">
        <f>'ПРОИЗ расходы'!E91+'АДМХОЗ затраты'!E94+'Комм. затраты'!E96</f>
        <v>0</v>
      </c>
      <c r="F90" s="214">
        <f>'ПРОИЗ расходы'!F91+'АДМХОЗ затраты'!F94+'Комм. затраты'!F96</f>
        <v>0</v>
      </c>
      <c r="G90" s="214">
        <f>'ПРОИЗ расходы'!G91+'АДМХОЗ затраты'!G94+'Комм. затраты'!G96</f>
        <v>0</v>
      </c>
      <c r="H90" s="214">
        <f>'ПРОИЗ расходы'!H91+'АДМХОЗ затраты'!H94+'Комм. затраты'!H96</f>
        <v>0</v>
      </c>
      <c r="I90" s="214">
        <f>'ПРОИЗ расходы'!I91+'АДМХОЗ затраты'!I94+'Комм. затраты'!I96</f>
        <v>0</v>
      </c>
      <c r="J90" s="214">
        <f>'ПРОИЗ расходы'!J91+'АДМХОЗ затраты'!J94+'Комм. затраты'!J96</f>
        <v>0</v>
      </c>
      <c r="K90" s="214">
        <f>'ПРОИЗ расходы'!K91+'АДМХОЗ затраты'!K94+'Комм. затраты'!K96</f>
        <v>0</v>
      </c>
      <c r="L90" s="214">
        <f>'ПРОИЗ расходы'!L91+'АДМХОЗ затраты'!L94+'Комм. затраты'!L96</f>
        <v>0</v>
      </c>
      <c r="M90" s="214">
        <f>'ПРОИЗ расходы'!M91+'АДМХОЗ затраты'!M94+'Комм. затраты'!M96</f>
        <v>0</v>
      </c>
      <c r="N90" s="214">
        <f>'ПРОИЗ расходы'!N91+'АДМХОЗ затраты'!N94+'Комм. затраты'!N96</f>
        <v>0</v>
      </c>
      <c r="O90" s="214">
        <f>'ПРОИЗ расходы'!O91+'АДМХОЗ затраты'!O94+'Комм. затраты'!O96</f>
        <v>0</v>
      </c>
      <c r="P90" s="215">
        <f>'ПРОИЗ расходы'!P91+'АДМХОЗ затраты'!P94+'Комм. затраты'!P96</f>
        <v>0</v>
      </c>
      <c r="Q90" s="13"/>
    </row>
    <row r="91" spans="1:17" outlineLevel="1" x14ac:dyDescent="0.2">
      <c r="A91" s="211">
        <f>A88+1</f>
        <v>78</v>
      </c>
      <c r="B91" s="37" t="s">
        <v>678</v>
      </c>
      <c r="C91" s="224" t="str">
        <f>VLOOKUP($B91,ЗАТРАТЫ,COLUMN(Справочники!D:D)-1,FALSE)</f>
        <v>Экологические сборы</v>
      </c>
      <c r="D91" s="713">
        <f>SUM(E91:P91)</f>
        <v>0</v>
      </c>
      <c r="E91" s="163">
        <f>'ПРОИЗ расходы'!E92+'АДМХОЗ затраты'!E95+'Комм. затраты'!E97</f>
        <v>0</v>
      </c>
      <c r="F91" s="214">
        <f>'ПРОИЗ расходы'!F92+'АДМХОЗ затраты'!F95+'Комм. затраты'!F97</f>
        <v>0</v>
      </c>
      <c r="G91" s="214">
        <f>'ПРОИЗ расходы'!G92+'АДМХОЗ затраты'!G95+'Комм. затраты'!G97</f>
        <v>0</v>
      </c>
      <c r="H91" s="214">
        <f>'ПРОИЗ расходы'!H92+'АДМХОЗ затраты'!H95+'Комм. затраты'!H97</f>
        <v>0</v>
      </c>
      <c r="I91" s="214">
        <f>'ПРОИЗ расходы'!I92+'АДМХОЗ затраты'!I95+'Комм. затраты'!I97</f>
        <v>0</v>
      </c>
      <c r="J91" s="214">
        <f>'ПРОИЗ расходы'!J92+'АДМХОЗ затраты'!J95+'Комм. затраты'!J97</f>
        <v>0</v>
      </c>
      <c r="K91" s="214">
        <f>'ПРОИЗ расходы'!K92+'АДМХОЗ затраты'!K95+'Комм. затраты'!K97</f>
        <v>0</v>
      </c>
      <c r="L91" s="214">
        <f>'ПРОИЗ расходы'!L92+'АДМХОЗ затраты'!L95+'Комм. затраты'!L97</f>
        <v>0</v>
      </c>
      <c r="M91" s="214">
        <f>'ПРОИЗ расходы'!M92+'АДМХОЗ затраты'!M95+'Комм. затраты'!M97</f>
        <v>0</v>
      </c>
      <c r="N91" s="214">
        <f>'ПРОИЗ расходы'!N92+'АДМХОЗ затраты'!N95+'Комм. затраты'!N97</f>
        <v>0</v>
      </c>
      <c r="O91" s="214">
        <f>'ПРОИЗ расходы'!O92+'АДМХОЗ затраты'!O95+'Комм. затраты'!O97</f>
        <v>0</v>
      </c>
      <c r="P91" s="215">
        <f>'ПРОИЗ расходы'!P92+'АДМХОЗ затраты'!P95+'Комм. затраты'!P97</f>
        <v>0</v>
      </c>
      <c r="Q91" s="13"/>
    </row>
    <row r="92" spans="1:17" outlineLevel="1" x14ac:dyDescent="0.2">
      <c r="A92" s="211">
        <f>A89+1</f>
        <v>79</v>
      </c>
      <c r="B92" s="37" t="s">
        <v>1051</v>
      </c>
      <c r="C92" s="224" t="str">
        <f>VLOOKUP($B92,ЗАТРАТЫ,COLUMN(Справочники!D:D)-1,FALSE)</f>
        <v>Прочие налоги и сборы</v>
      </c>
      <c r="D92" s="713">
        <f t="shared" si="4"/>
        <v>0</v>
      </c>
      <c r="E92" s="163">
        <f>'ПРОИЗ расходы'!E93+'АДМХОЗ затраты'!E96+'Комм. затраты'!E98</f>
        <v>0</v>
      </c>
      <c r="F92" s="214">
        <f>'ПРОИЗ расходы'!F93+'АДМХОЗ затраты'!F96+'Комм. затраты'!F98</f>
        <v>0</v>
      </c>
      <c r="G92" s="214">
        <f>'ПРОИЗ расходы'!G93+'АДМХОЗ затраты'!G96+'Комм. затраты'!G98</f>
        <v>0</v>
      </c>
      <c r="H92" s="214">
        <f>'ПРОИЗ расходы'!H93+'АДМХОЗ затраты'!H96+'Комм. затраты'!H98</f>
        <v>0</v>
      </c>
      <c r="I92" s="214">
        <f>'ПРОИЗ расходы'!I93+'АДМХОЗ затраты'!I96+'Комм. затраты'!I98</f>
        <v>0</v>
      </c>
      <c r="J92" s="214">
        <f>'ПРОИЗ расходы'!J93+'АДМХОЗ затраты'!J96+'Комм. затраты'!J98</f>
        <v>0</v>
      </c>
      <c r="K92" s="214">
        <f>'ПРОИЗ расходы'!K93+'АДМХОЗ затраты'!K96+'Комм. затраты'!K98</f>
        <v>0</v>
      </c>
      <c r="L92" s="214">
        <f>'ПРОИЗ расходы'!L93+'АДМХОЗ затраты'!L96+'Комм. затраты'!L98</f>
        <v>0</v>
      </c>
      <c r="M92" s="214">
        <f>'ПРОИЗ расходы'!M93+'АДМХОЗ затраты'!M96+'Комм. затраты'!M98</f>
        <v>0</v>
      </c>
      <c r="N92" s="214">
        <f>'ПРОИЗ расходы'!N93+'АДМХОЗ затраты'!N96+'Комм. затраты'!N98</f>
        <v>0</v>
      </c>
      <c r="O92" s="214">
        <f>'ПРОИЗ расходы'!O93+'АДМХОЗ затраты'!O96+'Комм. затраты'!O98</f>
        <v>0</v>
      </c>
      <c r="P92" s="215">
        <f>'ПРОИЗ расходы'!P93+'АДМХОЗ затраты'!P96+'Комм. затраты'!P98</f>
        <v>0</v>
      </c>
      <c r="Q92" s="13"/>
    </row>
    <row r="93" spans="1:17" x14ac:dyDescent="0.2">
      <c r="A93" s="211">
        <f t="shared" si="3"/>
        <v>80</v>
      </c>
      <c r="B93" s="37" t="s">
        <v>501</v>
      </c>
      <c r="C93" s="223" t="str">
        <f>VLOOKUP($B93,ЗАТРАТЫ,COLUMN(Справочники!D:D)-1,FALSE)</f>
        <v>Затраты на финансирование</v>
      </c>
      <c r="D93" s="712">
        <f t="shared" si="4"/>
        <v>0</v>
      </c>
      <c r="E93" s="166">
        <f>'ПРОИЗ расходы'!E94+'АДМХОЗ затраты'!E97+'Комм. затраты'!E99</f>
        <v>0</v>
      </c>
      <c r="F93" s="212">
        <f>'ПРОИЗ расходы'!F94+'АДМХОЗ затраты'!F97+'Комм. затраты'!F99</f>
        <v>0</v>
      </c>
      <c r="G93" s="212">
        <f>'ПРОИЗ расходы'!G94+'АДМХОЗ затраты'!G97+'Комм. затраты'!G99</f>
        <v>0</v>
      </c>
      <c r="H93" s="212">
        <f>'ПРОИЗ расходы'!H94+'АДМХОЗ затраты'!H97+'Комм. затраты'!H99</f>
        <v>0</v>
      </c>
      <c r="I93" s="212">
        <f>'ПРОИЗ расходы'!I94+'АДМХОЗ затраты'!I97+'Комм. затраты'!I99</f>
        <v>0</v>
      </c>
      <c r="J93" s="212">
        <f>'ПРОИЗ расходы'!J94+'АДМХОЗ затраты'!J97+'Комм. затраты'!J99</f>
        <v>0</v>
      </c>
      <c r="K93" s="212">
        <f>'ПРОИЗ расходы'!K94+'АДМХОЗ затраты'!K97+'Комм. затраты'!K99</f>
        <v>0</v>
      </c>
      <c r="L93" s="212">
        <f>'ПРОИЗ расходы'!L94+'АДМХОЗ затраты'!L97+'Комм. затраты'!L99</f>
        <v>0</v>
      </c>
      <c r="M93" s="212">
        <f>'ПРОИЗ расходы'!M94+'АДМХОЗ затраты'!M97+'Комм. затраты'!M99</f>
        <v>0</v>
      </c>
      <c r="N93" s="212">
        <f>'ПРОИЗ расходы'!N94+'АДМХОЗ затраты'!N97+'Комм. затраты'!N99</f>
        <v>0</v>
      </c>
      <c r="O93" s="212">
        <f>'ПРОИЗ расходы'!O94+'АДМХОЗ затраты'!O97+'Комм. затраты'!O99</f>
        <v>0</v>
      </c>
      <c r="P93" s="218">
        <f>'ПРОИЗ расходы'!P94+'АДМХОЗ затраты'!P97+'Комм. затраты'!P99</f>
        <v>0</v>
      </c>
      <c r="Q93" s="13"/>
    </row>
    <row r="94" spans="1:17" outlineLevel="1" x14ac:dyDescent="0.2">
      <c r="A94" s="211" t="e">
        <f>#REF!+1</f>
        <v>#REF!</v>
      </c>
      <c r="B94" s="37" t="s">
        <v>509</v>
      </c>
      <c r="C94" s="224" t="str">
        <f>VLOOKUP($B94,ЗАТРАТЫ,COLUMN(Справочники!D:D)-1,FALSE)</f>
        <v>Проценты по лизингу начисленные</v>
      </c>
      <c r="D94" s="713">
        <f t="shared" si="4"/>
        <v>0</v>
      </c>
      <c r="E94" s="163">
        <f>'ПРОИЗ расходы'!E95+'АДМХОЗ затраты'!E98+'Комм. затраты'!E100</f>
        <v>0</v>
      </c>
      <c r="F94" s="214">
        <f>'ПРОИЗ расходы'!F95+'АДМХОЗ затраты'!F98+'Комм. затраты'!F100</f>
        <v>0</v>
      </c>
      <c r="G94" s="214">
        <f>'ПРОИЗ расходы'!G95+'АДМХОЗ затраты'!G98+'Комм. затраты'!G100</f>
        <v>0</v>
      </c>
      <c r="H94" s="214">
        <f>'ПРОИЗ расходы'!H95+'АДМХОЗ затраты'!H98+'Комм. затраты'!H100</f>
        <v>0</v>
      </c>
      <c r="I94" s="214">
        <f>'ПРОИЗ расходы'!I95+'АДМХОЗ затраты'!I98+'Комм. затраты'!I100</f>
        <v>0</v>
      </c>
      <c r="J94" s="214">
        <f>'ПРОИЗ расходы'!J95+'АДМХОЗ затраты'!J98+'Комм. затраты'!J100</f>
        <v>0</v>
      </c>
      <c r="K94" s="214">
        <f>'ПРОИЗ расходы'!K95+'АДМХОЗ затраты'!K98+'Комм. затраты'!K100</f>
        <v>0</v>
      </c>
      <c r="L94" s="214">
        <f>'ПРОИЗ расходы'!L95+'АДМХОЗ затраты'!L98+'Комм. затраты'!L100</f>
        <v>0</v>
      </c>
      <c r="M94" s="214">
        <f>'ПРОИЗ расходы'!M95+'АДМХОЗ затраты'!M98+'Комм. затраты'!M100</f>
        <v>0</v>
      </c>
      <c r="N94" s="214">
        <f>'ПРОИЗ расходы'!N95+'АДМХОЗ затраты'!N98+'Комм. затраты'!N100</f>
        <v>0</v>
      </c>
      <c r="O94" s="214">
        <f>'ПРОИЗ расходы'!O95+'АДМХОЗ затраты'!O98+'Комм. затраты'!O100</f>
        <v>0</v>
      </c>
      <c r="P94" s="215">
        <f>'ПРОИЗ расходы'!P95+'АДМХОЗ затраты'!P98+'Комм. затраты'!P100</f>
        <v>0</v>
      </c>
      <c r="Q94" s="13"/>
    </row>
    <row r="95" spans="1:17" outlineLevel="1" x14ac:dyDescent="0.2">
      <c r="A95" s="211" t="e">
        <f t="shared" si="3"/>
        <v>#REF!</v>
      </c>
      <c r="B95" s="37" t="s">
        <v>513</v>
      </c>
      <c r="C95" s="224" t="str">
        <f>VLOOKUP($B95,ЗАТРАТЫ,COLUMN(Справочники!D:D)-1,FALSE)</f>
        <v>Комиссионные при лизинге начисленные</v>
      </c>
      <c r="D95" s="713">
        <f t="shared" si="4"/>
        <v>0</v>
      </c>
      <c r="E95" s="163">
        <f>'ПРОИЗ расходы'!E96+'АДМХОЗ затраты'!E99+'Комм. затраты'!E101</f>
        <v>0</v>
      </c>
      <c r="F95" s="214">
        <f>'ПРОИЗ расходы'!F96+'АДМХОЗ затраты'!F99+'Комм. затраты'!F101</f>
        <v>0</v>
      </c>
      <c r="G95" s="214">
        <f>'ПРОИЗ расходы'!G96+'АДМХОЗ затраты'!G99+'Комм. затраты'!G101</f>
        <v>0</v>
      </c>
      <c r="H95" s="214">
        <f>'ПРОИЗ расходы'!H96+'АДМХОЗ затраты'!H99+'Комм. затраты'!H101</f>
        <v>0</v>
      </c>
      <c r="I95" s="214">
        <f>'ПРОИЗ расходы'!I96+'АДМХОЗ затраты'!I99+'Комм. затраты'!I101</f>
        <v>0</v>
      </c>
      <c r="J95" s="214">
        <f>'ПРОИЗ расходы'!J96+'АДМХОЗ затраты'!J99+'Комм. затраты'!J101</f>
        <v>0</v>
      </c>
      <c r="K95" s="214">
        <f>'ПРОИЗ расходы'!K96+'АДМХОЗ затраты'!K99+'Комм. затраты'!K101</f>
        <v>0</v>
      </c>
      <c r="L95" s="214">
        <f>'ПРОИЗ расходы'!L96+'АДМХОЗ затраты'!L99+'Комм. затраты'!L101</f>
        <v>0</v>
      </c>
      <c r="M95" s="214">
        <f>'ПРОИЗ расходы'!M96+'АДМХОЗ затраты'!M99+'Комм. затраты'!M101</f>
        <v>0</v>
      </c>
      <c r="N95" s="214">
        <f>'ПРОИЗ расходы'!N96+'АДМХОЗ затраты'!N99+'Комм. затраты'!N101</f>
        <v>0</v>
      </c>
      <c r="O95" s="214">
        <f>'ПРОИЗ расходы'!O96+'АДМХОЗ затраты'!O99+'Комм. затраты'!O101</f>
        <v>0</v>
      </c>
      <c r="P95" s="215">
        <f>'ПРОИЗ расходы'!P96+'АДМХОЗ затраты'!P99+'Комм. затраты'!P101</f>
        <v>0</v>
      </c>
      <c r="Q95" s="13"/>
    </row>
    <row r="96" spans="1:17" outlineLevel="1" x14ac:dyDescent="0.2">
      <c r="A96" s="211" t="e">
        <f t="shared" si="3"/>
        <v>#REF!</v>
      </c>
      <c r="B96" s="37" t="s">
        <v>515</v>
      </c>
      <c r="C96" s="224" t="str">
        <f>VLOOKUP($B96,ЗАТРАТЫ,COLUMN(Справочники!D:D)-1,FALSE)</f>
        <v>Аренда (расходы по операционному лизингу)</v>
      </c>
      <c r="D96" s="713">
        <f t="shared" si="4"/>
        <v>0</v>
      </c>
      <c r="E96" s="163">
        <f>'ПРОИЗ расходы'!E97+'АДМХОЗ затраты'!E100+'Комм. затраты'!E102</f>
        <v>0</v>
      </c>
      <c r="F96" s="214">
        <f>'ПРОИЗ расходы'!F97+'АДМХОЗ затраты'!F100+'Комм. затраты'!F102</f>
        <v>0</v>
      </c>
      <c r="G96" s="214">
        <f>'ПРОИЗ расходы'!G97+'АДМХОЗ затраты'!G100+'Комм. затраты'!G102</f>
        <v>0</v>
      </c>
      <c r="H96" s="214">
        <f>'ПРОИЗ расходы'!H97+'АДМХОЗ затраты'!H100+'Комм. затраты'!H102</f>
        <v>0</v>
      </c>
      <c r="I96" s="214">
        <f>'ПРОИЗ расходы'!I97+'АДМХОЗ затраты'!I100+'Комм. затраты'!I102</f>
        <v>0</v>
      </c>
      <c r="J96" s="214">
        <f>'ПРОИЗ расходы'!J97+'АДМХОЗ затраты'!J100+'Комм. затраты'!J102</f>
        <v>0</v>
      </c>
      <c r="K96" s="214">
        <f>'ПРОИЗ расходы'!K97+'АДМХОЗ затраты'!K100+'Комм. затраты'!K102</f>
        <v>0</v>
      </c>
      <c r="L96" s="214">
        <f>'ПРОИЗ расходы'!L97+'АДМХОЗ затраты'!L100+'Комм. затраты'!L102</f>
        <v>0</v>
      </c>
      <c r="M96" s="214">
        <f>'ПРОИЗ расходы'!M97+'АДМХОЗ затраты'!M100+'Комм. затраты'!M102</f>
        <v>0</v>
      </c>
      <c r="N96" s="214">
        <f>'ПРОИЗ расходы'!N97+'АДМХОЗ затраты'!N100+'Комм. затраты'!N102</f>
        <v>0</v>
      </c>
      <c r="O96" s="214">
        <f>'ПРОИЗ расходы'!O97+'АДМХОЗ затраты'!O100+'Комм. затраты'!O102</f>
        <v>0</v>
      </c>
      <c r="P96" s="215">
        <f>'ПРОИЗ расходы'!P97+'АДМХОЗ затраты'!P100+'Комм. затраты'!P102</f>
        <v>0</v>
      </c>
      <c r="Q96" s="13"/>
    </row>
    <row r="97" spans="1:17" x14ac:dyDescent="0.2">
      <c r="A97" s="211" t="e">
        <f t="shared" si="3"/>
        <v>#REF!</v>
      </c>
      <c r="B97" s="37" t="s">
        <v>522</v>
      </c>
      <c r="C97" s="223" t="str">
        <f>VLOOKUP($B97,ЗАТРАТЫ,COLUMN(Справочники!D:D)-1,FALSE)</f>
        <v>Социальные расходы и расходы на развитие персонала</v>
      </c>
      <c r="D97" s="712">
        <f t="shared" si="4"/>
        <v>0</v>
      </c>
      <c r="E97" s="166">
        <f>'ПРОИЗ расходы'!E98+'АДМХОЗ затраты'!E101+'Комм. затраты'!E103</f>
        <v>0</v>
      </c>
      <c r="F97" s="212">
        <f>'ПРОИЗ расходы'!F98+'АДМХОЗ затраты'!F101+'Комм. затраты'!F103</f>
        <v>0</v>
      </c>
      <c r="G97" s="212">
        <f>'ПРОИЗ расходы'!G98+'АДМХОЗ затраты'!G101+'Комм. затраты'!G103</f>
        <v>0</v>
      </c>
      <c r="H97" s="212">
        <f>'ПРОИЗ расходы'!H98+'АДМХОЗ затраты'!H101+'Комм. затраты'!H103</f>
        <v>0</v>
      </c>
      <c r="I97" s="212">
        <f>'ПРОИЗ расходы'!I98+'АДМХОЗ затраты'!I101+'Комм. затраты'!I103</f>
        <v>0</v>
      </c>
      <c r="J97" s="212">
        <f>'ПРОИЗ расходы'!J98+'АДМХОЗ затраты'!J101+'Комм. затраты'!J103</f>
        <v>0</v>
      </c>
      <c r="K97" s="212">
        <f>'ПРОИЗ расходы'!K98+'АДМХОЗ затраты'!K101+'Комм. затраты'!K103</f>
        <v>0</v>
      </c>
      <c r="L97" s="212">
        <f>'ПРОИЗ расходы'!L98+'АДМХОЗ затраты'!L101+'Комм. затраты'!L103</f>
        <v>0</v>
      </c>
      <c r="M97" s="212">
        <f>'ПРОИЗ расходы'!M98+'АДМХОЗ затраты'!M101+'Комм. затраты'!M103</f>
        <v>0</v>
      </c>
      <c r="N97" s="212">
        <f>'ПРОИЗ расходы'!N98+'АДМХОЗ затраты'!N101+'Комм. затраты'!N103</f>
        <v>0</v>
      </c>
      <c r="O97" s="212">
        <f>'ПРОИЗ расходы'!O98+'АДМХОЗ затраты'!O101+'Комм. затраты'!O103</f>
        <v>0</v>
      </c>
      <c r="P97" s="218">
        <f>'ПРОИЗ расходы'!P98+'АДМХОЗ затраты'!P101+'Комм. затраты'!P103</f>
        <v>0</v>
      </c>
      <c r="Q97" s="13"/>
    </row>
    <row r="98" spans="1:17" outlineLevel="1" x14ac:dyDescent="0.2">
      <c r="A98" s="211" t="e">
        <f t="shared" si="3"/>
        <v>#REF!</v>
      </c>
      <c r="B98" s="37" t="s">
        <v>523</v>
      </c>
      <c r="C98" s="224" t="str">
        <f>VLOOKUP($B98,ЗАТРАТЫ,COLUMN(Справочники!D:D)-1,FALSE)</f>
        <v>Социальные выплаты и льготы</v>
      </c>
      <c r="D98" s="713">
        <f t="shared" si="4"/>
        <v>0</v>
      </c>
      <c r="E98" s="163">
        <f>'ПРОИЗ расходы'!E99+'АДМХОЗ затраты'!E102+'Комм. затраты'!E104</f>
        <v>0</v>
      </c>
      <c r="F98" s="214">
        <f>'ПРОИЗ расходы'!F99+'АДМХОЗ затраты'!F102+'Комм. затраты'!F104</f>
        <v>0</v>
      </c>
      <c r="G98" s="214">
        <f>'ПРОИЗ расходы'!G99+'АДМХОЗ затраты'!G102+'Комм. затраты'!G104</f>
        <v>0</v>
      </c>
      <c r="H98" s="214">
        <f>'ПРОИЗ расходы'!H99+'АДМХОЗ затраты'!H102+'Комм. затраты'!H104</f>
        <v>0</v>
      </c>
      <c r="I98" s="214">
        <f>'ПРОИЗ расходы'!I99+'АДМХОЗ затраты'!I102+'Комм. затраты'!I104</f>
        <v>0</v>
      </c>
      <c r="J98" s="214">
        <f>'ПРОИЗ расходы'!J99+'АДМХОЗ затраты'!J102+'Комм. затраты'!J104</f>
        <v>0</v>
      </c>
      <c r="K98" s="214">
        <f>'ПРОИЗ расходы'!K99+'АДМХОЗ затраты'!K102+'Комм. затраты'!K104</f>
        <v>0</v>
      </c>
      <c r="L98" s="214">
        <f>'ПРОИЗ расходы'!L99+'АДМХОЗ затраты'!L102+'Комм. затраты'!L104</f>
        <v>0</v>
      </c>
      <c r="M98" s="214">
        <f>'ПРОИЗ расходы'!M99+'АДМХОЗ затраты'!M102+'Комм. затраты'!M104</f>
        <v>0</v>
      </c>
      <c r="N98" s="214">
        <f>'ПРОИЗ расходы'!N99+'АДМХОЗ затраты'!N102+'Комм. затраты'!N104</f>
        <v>0</v>
      </c>
      <c r="O98" s="214">
        <f>'ПРОИЗ расходы'!O99+'АДМХОЗ затраты'!O102+'Комм. затраты'!O104</f>
        <v>0</v>
      </c>
      <c r="P98" s="215">
        <f>'ПРОИЗ расходы'!P99+'АДМХОЗ затраты'!P102+'Комм. затраты'!P104</f>
        <v>0</v>
      </c>
      <c r="Q98" s="13"/>
    </row>
    <row r="99" spans="1:17" outlineLevel="1" x14ac:dyDescent="0.2">
      <c r="A99" s="211" t="e">
        <f t="shared" si="3"/>
        <v>#REF!</v>
      </c>
      <c r="B99" s="37" t="s">
        <v>526</v>
      </c>
      <c r="C99" s="224" t="str">
        <f>VLOOKUP($B99,ЗАТРАТЫ,COLUMN(Справочники!D:D)-1,FALSE)</f>
        <v>Корпоративные мероприятия</v>
      </c>
      <c r="D99" s="713">
        <f t="shared" si="4"/>
        <v>0</v>
      </c>
      <c r="E99" s="163">
        <f>'ПРОИЗ расходы'!E100+'АДМХОЗ затраты'!E103+'Комм. затраты'!E105</f>
        <v>0</v>
      </c>
      <c r="F99" s="214">
        <f>'ПРОИЗ расходы'!F100+'АДМХОЗ затраты'!F103+'Комм. затраты'!F105</f>
        <v>0</v>
      </c>
      <c r="G99" s="214">
        <f>'ПРОИЗ расходы'!G100+'АДМХОЗ затраты'!G103+'Комм. затраты'!G105</f>
        <v>0</v>
      </c>
      <c r="H99" s="214">
        <f>'ПРОИЗ расходы'!H100+'АДМХОЗ затраты'!H103+'Комм. затраты'!H105</f>
        <v>0</v>
      </c>
      <c r="I99" s="214">
        <f>'ПРОИЗ расходы'!I100+'АДМХОЗ затраты'!I103+'Комм. затраты'!I105</f>
        <v>0</v>
      </c>
      <c r="J99" s="214">
        <f>'ПРОИЗ расходы'!J100+'АДМХОЗ затраты'!J103+'Комм. затраты'!J105</f>
        <v>0</v>
      </c>
      <c r="K99" s="214">
        <f>'ПРОИЗ расходы'!K100+'АДМХОЗ затраты'!K103+'Комм. затраты'!K105</f>
        <v>0</v>
      </c>
      <c r="L99" s="214">
        <f>'ПРОИЗ расходы'!L100+'АДМХОЗ затраты'!L103+'Комм. затраты'!L105</f>
        <v>0</v>
      </c>
      <c r="M99" s="214">
        <f>'ПРОИЗ расходы'!M100+'АДМХОЗ затраты'!M103+'Комм. затраты'!M105</f>
        <v>0</v>
      </c>
      <c r="N99" s="214">
        <f>'ПРОИЗ расходы'!N100+'АДМХОЗ затраты'!N103+'Комм. затраты'!N105</f>
        <v>0</v>
      </c>
      <c r="O99" s="214">
        <f>'ПРОИЗ расходы'!O100+'АДМХОЗ затраты'!O103+'Комм. затраты'!O105</f>
        <v>0</v>
      </c>
      <c r="P99" s="215">
        <f>'ПРОИЗ расходы'!P100+'АДМХОЗ затраты'!P103+'Комм. затраты'!P105</f>
        <v>0</v>
      </c>
      <c r="Q99" s="13"/>
    </row>
    <row r="100" spans="1:17" outlineLevel="1" x14ac:dyDescent="0.2">
      <c r="A100" s="211" t="e">
        <f t="shared" si="3"/>
        <v>#REF!</v>
      </c>
      <c r="B100" s="37" t="s">
        <v>529</v>
      </c>
      <c r="C100" s="224" t="str">
        <f>VLOOKUP($B100,ЗАТРАТЫ,COLUMN(Справочники!D:D)-1,FALSE)</f>
        <v>Обучение и развитие персонала</v>
      </c>
      <c r="D100" s="713">
        <f t="shared" si="4"/>
        <v>0</v>
      </c>
      <c r="E100" s="163">
        <f>'ПРОИЗ расходы'!E101+'АДМХОЗ затраты'!E104+'Комм. затраты'!E106</f>
        <v>0</v>
      </c>
      <c r="F100" s="214">
        <f>'ПРОИЗ расходы'!F101+'АДМХОЗ затраты'!F104+'Комм. затраты'!F106</f>
        <v>0</v>
      </c>
      <c r="G100" s="214">
        <f>'ПРОИЗ расходы'!G101+'АДМХОЗ затраты'!G104+'Комм. затраты'!G106</f>
        <v>0</v>
      </c>
      <c r="H100" s="214">
        <f>'ПРОИЗ расходы'!H101+'АДМХОЗ затраты'!H104+'Комм. затраты'!H106</f>
        <v>0</v>
      </c>
      <c r="I100" s="214">
        <f>'ПРОИЗ расходы'!I101+'АДМХОЗ затраты'!I104+'Комм. затраты'!I106</f>
        <v>0</v>
      </c>
      <c r="J100" s="214">
        <f>'ПРОИЗ расходы'!J101+'АДМХОЗ затраты'!J104+'Комм. затраты'!J106</f>
        <v>0</v>
      </c>
      <c r="K100" s="214">
        <f>'ПРОИЗ расходы'!K101+'АДМХОЗ затраты'!K104+'Комм. затраты'!K106</f>
        <v>0</v>
      </c>
      <c r="L100" s="214">
        <f>'ПРОИЗ расходы'!L101+'АДМХОЗ затраты'!L104+'Комм. затраты'!L106</f>
        <v>0</v>
      </c>
      <c r="M100" s="214">
        <f>'ПРОИЗ расходы'!M101+'АДМХОЗ затраты'!M104+'Комм. затраты'!M106</f>
        <v>0</v>
      </c>
      <c r="N100" s="214">
        <f>'ПРОИЗ расходы'!N101+'АДМХОЗ затраты'!N104+'Комм. затраты'!N106</f>
        <v>0</v>
      </c>
      <c r="O100" s="214">
        <f>'ПРОИЗ расходы'!O101+'АДМХОЗ затраты'!O104+'Комм. затраты'!O106</f>
        <v>0</v>
      </c>
      <c r="P100" s="215">
        <f>'ПРОИЗ расходы'!P101+'АДМХОЗ затраты'!P104+'Комм. затраты'!P106</f>
        <v>0</v>
      </c>
      <c r="Q100" s="13"/>
    </row>
    <row r="101" spans="1:17" outlineLevel="1" x14ac:dyDescent="0.2">
      <c r="A101" s="211" t="e">
        <f t="shared" si="3"/>
        <v>#REF!</v>
      </c>
      <c r="B101" s="37" t="s">
        <v>532</v>
      </c>
      <c r="C101" s="224" t="str">
        <f>VLOOKUP($B101,ЗАТРАТЫ,COLUMN(Справочники!D:D)-1,FALSE)</f>
        <v>Прочие расходы на персонал</v>
      </c>
      <c r="D101" s="713">
        <f t="shared" si="4"/>
        <v>0</v>
      </c>
      <c r="E101" s="163">
        <f>'ПРОИЗ расходы'!E102+'АДМХОЗ затраты'!E105+'Комм. затраты'!E107</f>
        <v>0</v>
      </c>
      <c r="F101" s="214">
        <f>'ПРОИЗ расходы'!F102+'АДМХОЗ затраты'!F105+'Комм. затраты'!F107</f>
        <v>0</v>
      </c>
      <c r="G101" s="214">
        <f>'ПРОИЗ расходы'!G102+'АДМХОЗ затраты'!G105+'Комм. затраты'!G107</f>
        <v>0</v>
      </c>
      <c r="H101" s="214">
        <f>'ПРОИЗ расходы'!H102+'АДМХОЗ затраты'!H105+'Комм. затраты'!H107</f>
        <v>0</v>
      </c>
      <c r="I101" s="214">
        <f>'ПРОИЗ расходы'!I102+'АДМХОЗ затраты'!I105+'Комм. затраты'!I107</f>
        <v>0</v>
      </c>
      <c r="J101" s="214">
        <f>'ПРОИЗ расходы'!J102+'АДМХОЗ затраты'!J105+'Комм. затраты'!J107</f>
        <v>0</v>
      </c>
      <c r="K101" s="214">
        <f>'ПРОИЗ расходы'!K102+'АДМХОЗ затраты'!K105+'Комм. затраты'!K107</f>
        <v>0</v>
      </c>
      <c r="L101" s="214">
        <f>'ПРОИЗ расходы'!L102+'АДМХОЗ затраты'!L105+'Комм. затраты'!L107</f>
        <v>0</v>
      </c>
      <c r="M101" s="214">
        <f>'ПРОИЗ расходы'!M102+'АДМХОЗ затраты'!M105+'Комм. затраты'!M107</f>
        <v>0</v>
      </c>
      <c r="N101" s="214">
        <f>'ПРОИЗ расходы'!N102+'АДМХОЗ затраты'!N105+'Комм. затраты'!N107</f>
        <v>0</v>
      </c>
      <c r="O101" s="214">
        <f>'ПРОИЗ расходы'!O102+'АДМХОЗ затраты'!O105+'Комм. затраты'!O107</f>
        <v>0</v>
      </c>
      <c r="P101" s="215">
        <f>'ПРОИЗ расходы'!P102+'АДМХОЗ затраты'!P105+'Комм. затраты'!P107</f>
        <v>0</v>
      </c>
      <c r="Q101" s="13"/>
    </row>
    <row r="102" spans="1:17" x14ac:dyDescent="0.2">
      <c r="A102" s="211" t="e">
        <f t="shared" si="3"/>
        <v>#REF!</v>
      </c>
      <c r="B102" s="37" t="s">
        <v>546</v>
      </c>
      <c r="C102" s="223" t="str">
        <f>VLOOKUP($B102,ЗАТРАТЫ,COLUMN(Справочники!D:D)-1,FALSE)</f>
        <v>Начисленные расходы и резервы</v>
      </c>
      <c r="D102" s="712">
        <f t="shared" si="4"/>
        <v>0</v>
      </c>
      <c r="E102" s="166">
        <f>'ПРОИЗ расходы'!E103+'АДМХОЗ затраты'!E106+'Комм. затраты'!E108</f>
        <v>0</v>
      </c>
      <c r="F102" s="212">
        <f>'ПРОИЗ расходы'!F103+'АДМХОЗ затраты'!F106+'Комм. затраты'!F108</f>
        <v>0</v>
      </c>
      <c r="G102" s="212">
        <f>'ПРОИЗ расходы'!G103+'АДМХОЗ затраты'!G106+'Комм. затраты'!G108</f>
        <v>0</v>
      </c>
      <c r="H102" s="212">
        <f>'ПРОИЗ расходы'!H103+'АДМХОЗ затраты'!H106+'Комм. затраты'!H108</f>
        <v>0</v>
      </c>
      <c r="I102" s="212">
        <f>'ПРОИЗ расходы'!I103+'АДМХОЗ затраты'!I106+'Комм. затраты'!I108</f>
        <v>0</v>
      </c>
      <c r="J102" s="212">
        <f>'ПРОИЗ расходы'!J103+'АДМХОЗ затраты'!J106+'Комм. затраты'!J108</f>
        <v>0</v>
      </c>
      <c r="K102" s="212">
        <f>'ПРОИЗ расходы'!K103+'АДМХОЗ затраты'!K106+'Комм. затраты'!K108</f>
        <v>0</v>
      </c>
      <c r="L102" s="212">
        <f>'ПРОИЗ расходы'!L103+'АДМХОЗ затраты'!L106+'Комм. затраты'!L108</f>
        <v>0</v>
      </c>
      <c r="M102" s="212">
        <f>'ПРОИЗ расходы'!M103+'АДМХОЗ затраты'!M106+'Комм. затраты'!M108</f>
        <v>0</v>
      </c>
      <c r="N102" s="212">
        <f>'ПРОИЗ расходы'!N103+'АДМХОЗ затраты'!N106+'Комм. затраты'!N108</f>
        <v>0</v>
      </c>
      <c r="O102" s="212">
        <f>'ПРОИЗ расходы'!O103+'АДМХОЗ затраты'!O106+'Комм. затраты'!O108</f>
        <v>0</v>
      </c>
      <c r="P102" s="218">
        <f>'ПРОИЗ расходы'!P103+'АДМХОЗ затраты'!P106+'Комм. затраты'!P108</f>
        <v>0</v>
      </c>
      <c r="Q102" s="13"/>
    </row>
    <row r="103" spans="1:17" outlineLevel="1" x14ac:dyDescent="0.2">
      <c r="A103" s="211" t="e">
        <f t="shared" si="3"/>
        <v>#REF!</v>
      </c>
      <c r="B103" s="68" t="s">
        <v>547</v>
      </c>
      <c r="C103" s="226" t="str">
        <f>VLOOKUP($B103,ЗАТРАТЫ,COLUMN(Справочники!D:D)-1,FALSE)</f>
        <v>Резерв на безнадежные долги</v>
      </c>
      <c r="D103" s="714">
        <f t="shared" si="4"/>
        <v>0</v>
      </c>
      <c r="E103" s="163">
        <f>'ПРОИЗ расходы'!E104+'АДМХОЗ затраты'!E107+'Комм. затраты'!E109</f>
        <v>0</v>
      </c>
      <c r="F103" s="214">
        <f>'ПРОИЗ расходы'!F104+'АДМХОЗ затраты'!F107+'Комм. затраты'!F109</f>
        <v>0</v>
      </c>
      <c r="G103" s="214">
        <f>'ПРОИЗ расходы'!G104+'АДМХОЗ затраты'!G107+'Комм. затраты'!G109</f>
        <v>0</v>
      </c>
      <c r="H103" s="214">
        <f>'ПРОИЗ расходы'!H104+'АДМХОЗ затраты'!H107+'Комм. затраты'!H109</f>
        <v>0</v>
      </c>
      <c r="I103" s="214">
        <f>'ПРОИЗ расходы'!I104+'АДМХОЗ затраты'!I107+'Комм. затраты'!I109</f>
        <v>0</v>
      </c>
      <c r="J103" s="214">
        <f>'ПРОИЗ расходы'!J104+'АДМХОЗ затраты'!J107+'Комм. затраты'!J109</f>
        <v>0</v>
      </c>
      <c r="K103" s="214">
        <f>'ПРОИЗ расходы'!K104+'АДМХОЗ затраты'!K107+'Комм. затраты'!K109</f>
        <v>0</v>
      </c>
      <c r="L103" s="214">
        <f>'ПРОИЗ расходы'!L104+'АДМХОЗ затраты'!L107+'Комм. затраты'!L109</f>
        <v>0</v>
      </c>
      <c r="M103" s="214">
        <f>'ПРОИЗ расходы'!M104+'АДМХОЗ затраты'!M107+'Комм. затраты'!M109</f>
        <v>0</v>
      </c>
      <c r="N103" s="214">
        <f>'ПРОИЗ расходы'!N104+'АДМХОЗ затраты'!N107+'Комм. затраты'!N109</f>
        <v>0</v>
      </c>
      <c r="O103" s="214">
        <f>'ПРОИЗ расходы'!O104+'АДМХОЗ затраты'!O107+'Комм. затраты'!O109</f>
        <v>0</v>
      </c>
      <c r="P103" s="215">
        <f>'ПРОИЗ расходы'!P104+'АДМХОЗ затраты'!P107+'Комм. затраты'!P109</f>
        <v>0</v>
      </c>
      <c r="Q103" s="13"/>
    </row>
    <row r="104" spans="1:17" outlineLevel="1" x14ac:dyDescent="0.2">
      <c r="A104" s="211" t="e">
        <f t="shared" si="3"/>
        <v>#REF!</v>
      </c>
      <c r="B104" s="68" t="s">
        <v>548</v>
      </c>
      <c r="C104" s="226" t="str">
        <f>VLOOKUP($B104,ЗАТРАТЫ,COLUMN(Справочники!D:D)-1,FALSE)</f>
        <v>Резерв на непредвиденные расходы</v>
      </c>
      <c r="D104" s="714">
        <f t="shared" si="4"/>
        <v>0</v>
      </c>
      <c r="E104" s="163">
        <f>'ПРОИЗ расходы'!E105+'АДМХОЗ затраты'!E108+'Комм. затраты'!E110</f>
        <v>0</v>
      </c>
      <c r="F104" s="214">
        <f>'ПРОИЗ расходы'!F105+'АДМХОЗ затраты'!F108+'Комм. затраты'!F110</f>
        <v>0</v>
      </c>
      <c r="G104" s="214">
        <f>'ПРОИЗ расходы'!G105+'АДМХОЗ затраты'!G108+'Комм. затраты'!G110</f>
        <v>0</v>
      </c>
      <c r="H104" s="214">
        <f>'ПРОИЗ расходы'!H105+'АДМХОЗ затраты'!H108+'Комм. затраты'!H110</f>
        <v>0</v>
      </c>
      <c r="I104" s="214">
        <f>'ПРОИЗ расходы'!I105+'АДМХОЗ затраты'!I108+'Комм. затраты'!I110</f>
        <v>0</v>
      </c>
      <c r="J104" s="214">
        <f>'ПРОИЗ расходы'!J105+'АДМХОЗ затраты'!J108+'Комм. затраты'!J110</f>
        <v>0</v>
      </c>
      <c r="K104" s="214">
        <f>'ПРОИЗ расходы'!K105+'АДМХОЗ затраты'!K108+'Комм. затраты'!K110</f>
        <v>0</v>
      </c>
      <c r="L104" s="214">
        <f>'ПРОИЗ расходы'!L105+'АДМХОЗ затраты'!L108+'Комм. затраты'!L110</f>
        <v>0</v>
      </c>
      <c r="M104" s="214">
        <f>'ПРОИЗ расходы'!M105+'АДМХОЗ затраты'!M108+'Комм. затраты'!M110</f>
        <v>0</v>
      </c>
      <c r="N104" s="214">
        <f>'ПРОИЗ расходы'!N105+'АДМХОЗ затраты'!N108+'Комм. затраты'!N110</f>
        <v>0</v>
      </c>
      <c r="O104" s="214">
        <f>'ПРОИЗ расходы'!O105+'АДМХОЗ затраты'!O108+'Комм. затраты'!O110</f>
        <v>0</v>
      </c>
      <c r="P104" s="215">
        <f>'ПРОИЗ расходы'!P105+'АДМХОЗ затраты'!P108+'Комм. затраты'!P110</f>
        <v>0</v>
      </c>
      <c r="Q104" s="13"/>
    </row>
    <row r="105" spans="1:17" outlineLevel="1" x14ac:dyDescent="0.2">
      <c r="A105" s="211" t="e">
        <f t="shared" si="3"/>
        <v>#REF!</v>
      </c>
      <c r="B105" s="68" t="s">
        <v>977</v>
      </c>
      <c r="C105" s="226" t="str">
        <f>VLOOKUP($B105,ЗАТРАТЫ,COLUMN(Справочники!D:D)-1,FALSE)</f>
        <v>Отклонения, списания, поправки</v>
      </c>
      <c r="D105" s="714">
        <f t="shared" si="4"/>
        <v>0</v>
      </c>
      <c r="E105" s="163">
        <f>'ПРОИЗ расходы'!E106+'АДМХОЗ затраты'!E109+'Комм. затраты'!E111</f>
        <v>0</v>
      </c>
      <c r="F105" s="214">
        <f>'ПРОИЗ расходы'!F106+'АДМХОЗ затраты'!F109+'Комм. затраты'!F111</f>
        <v>0</v>
      </c>
      <c r="G105" s="214">
        <f>'ПРОИЗ расходы'!G106+'АДМХОЗ затраты'!G109+'Комм. затраты'!G111</f>
        <v>0</v>
      </c>
      <c r="H105" s="214">
        <f>'ПРОИЗ расходы'!H106+'АДМХОЗ затраты'!H109+'Комм. затраты'!H111</f>
        <v>0</v>
      </c>
      <c r="I105" s="214">
        <f>'ПРОИЗ расходы'!I106+'АДМХОЗ затраты'!I109+'Комм. затраты'!I111</f>
        <v>0</v>
      </c>
      <c r="J105" s="214">
        <f>'ПРОИЗ расходы'!J106+'АДМХОЗ затраты'!J109+'Комм. затраты'!J111</f>
        <v>0</v>
      </c>
      <c r="K105" s="214">
        <f>'ПРОИЗ расходы'!K106+'АДМХОЗ затраты'!K109+'Комм. затраты'!K111</f>
        <v>0</v>
      </c>
      <c r="L105" s="214">
        <f>'ПРОИЗ расходы'!L106+'АДМХОЗ затраты'!L109+'Комм. затраты'!L111</f>
        <v>0</v>
      </c>
      <c r="M105" s="214">
        <f>'ПРОИЗ расходы'!M106+'АДМХОЗ затраты'!M109+'Комм. затраты'!M111</f>
        <v>0</v>
      </c>
      <c r="N105" s="214">
        <f>'ПРОИЗ расходы'!N106+'АДМХОЗ затраты'!N109+'Комм. затраты'!N111</f>
        <v>0</v>
      </c>
      <c r="O105" s="214">
        <f>'ПРОИЗ расходы'!O106+'АДМХОЗ затраты'!O109+'Комм. затраты'!O111</f>
        <v>0</v>
      </c>
      <c r="P105" s="215">
        <f>'ПРОИЗ расходы'!P106+'АДМХОЗ затраты'!P109+'Комм. затраты'!P111</f>
        <v>0</v>
      </c>
      <c r="Q105" s="13"/>
    </row>
    <row r="106" spans="1:17" outlineLevel="1" x14ac:dyDescent="0.2">
      <c r="A106" s="211" t="e">
        <f t="shared" si="3"/>
        <v>#REF!</v>
      </c>
      <c r="B106" s="68" t="s">
        <v>978</v>
      </c>
      <c r="C106" s="226" t="str">
        <f>VLOOKUP($B106,ЗАТРАТЫ,COLUMN(Справочники!D:D)-1,FALSE)</f>
        <v>Брак</v>
      </c>
      <c r="D106" s="714">
        <f t="shared" si="4"/>
        <v>0</v>
      </c>
      <c r="E106" s="163">
        <f>'ПРОИЗ расходы'!E107+'АДМХОЗ затраты'!E110+'Комм. затраты'!E112</f>
        <v>0</v>
      </c>
      <c r="F106" s="214">
        <f>'ПРОИЗ расходы'!F107+'АДМХОЗ затраты'!F110+'Комм. затраты'!F112</f>
        <v>0</v>
      </c>
      <c r="G106" s="214">
        <f>'ПРОИЗ расходы'!G107+'АДМХОЗ затраты'!G110+'Комм. затраты'!G112</f>
        <v>0</v>
      </c>
      <c r="H106" s="214">
        <f>'ПРОИЗ расходы'!H107+'АДМХОЗ затраты'!H110+'Комм. затраты'!H112</f>
        <v>0</v>
      </c>
      <c r="I106" s="214">
        <f>'ПРОИЗ расходы'!I107+'АДМХОЗ затраты'!I110+'Комм. затраты'!I112</f>
        <v>0</v>
      </c>
      <c r="J106" s="214">
        <f>'ПРОИЗ расходы'!J107+'АДМХОЗ затраты'!J110+'Комм. затраты'!J112</f>
        <v>0</v>
      </c>
      <c r="K106" s="214">
        <f>'ПРОИЗ расходы'!K107+'АДМХОЗ затраты'!K110+'Комм. затраты'!K112</f>
        <v>0</v>
      </c>
      <c r="L106" s="214">
        <f>'ПРОИЗ расходы'!L107+'АДМХОЗ затраты'!L110+'Комм. затраты'!L112</f>
        <v>0</v>
      </c>
      <c r="M106" s="214">
        <f>'ПРОИЗ расходы'!M107+'АДМХОЗ затраты'!M110+'Комм. затраты'!M112</f>
        <v>0</v>
      </c>
      <c r="N106" s="214">
        <f>'ПРОИЗ расходы'!N107+'АДМХОЗ затраты'!N110+'Комм. затраты'!N112</f>
        <v>0</v>
      </c>
      <c r="O106" s="214">
        <f>'ПРОИЗ расходы'!O107+'АДМХОЗ затраты'!O110+'Комм. затраты'!O112</f>
        <v>0</v>
      </c>
      <c r="P106" s="215">
        <f>'ПРОИЗ расходы'!P107+'АДМХОЗ затраты'!P110+'Комм. затраты'!P112</f>
        <v>0</v>
      </c>
      <c r="Q106" s="13"/>
    </row>
    <row r="107" spans="1:17" x14ac:dyDescent="0.2">
      <c r="A107" s="211" t="e">
        <f t="shared" si="3"/>
        <v>#REF!</v>
      </c>
      <c r="B107" s="37" t="s">
        <v>549</v>
      </c>
      <c r="C107" s="223" t="str">
        <f>VLOOKUP($B107,ЗАТРАТЫ,COLUMN(Справочники!D:D)-1,FALSE)</f>
        <v>Прочие затраты</v>
      </c>
      <c r="D107" s="712">
        <f t="shared" si="4"/>
        <v>0</v>
      </c>
      <c r="E107" s="166">
        <f>'ПРОИЗ расходы'!E108+'АДМХОЗ затраты'!E111+'Комм. затраты'!E113</f>
        <v>0</v>
      </c>
      <c r="F107" s="212">
        <f>'ПРОИЗ расходы'!F108+'АДМХОЗ затраты'!F111+'Комм. затраты'!F113</f>
        <v>0</v>
      </c>
      <c r="G107" s="212">
        <f>'ПРОИЗ расходы'!G108+'АДМХОЗ затраты'!G111+'Комм. затраты'!G113</f>
        <v>0</v>
      </c>
      <c r="H107" s="212">
        <f>'ПРОИЗ расходы'!H108+'АДМХОЗ затраты'!H111+'Комм. затраты'!H113</f>
        <v>0</v>
      </c>
      <c r="I107" s="212">
        <f>'ПРОИЗ расходы'!I108+'АДМХОЗ затраты'!I111+'Комм. затраты'!I113</f>
        <v>0</v>
      </c>
      <c r="J107" s="212">
        <f>'ПРОИЗ расходы'!J108+'АДМХОЗ затраты'!J111+'Комм. затраты'!J113</f>
        <v>0</v>
      </c>
      <c r="K107" s="212">
        <f>'ПРОИЗ расходы'!K108+'АДМХОЗ затраты'!K111+'Комм. затраты'!K113</f>
        <v>0</v>
      </c>
      <c r="L107" s="212">
        <f>'ПРОИЗ расходы'!L108+'АДМХОЗ затраты'!L111+'Комм. затраты'!L113</f>
        <v>0</v>
      </c>
      <c r="M107" s="212">
        <f>'ПРОИЗ расходы'!M108+'АДМХОЗ затраты'!M111+'Комм. затраты'!M113</f>
        <v>0</v>
      </c>
      <c r="N107" s="212">
        <f>'ПРОИЗ расходы'!N108+'АДМХОЗ затраты'!N111+'Комм. затраты'!N113</f>
        <v>0</v>
      </c>
      <c r="O107" s="212">
        <f>'ПРОИЗ расходы'!O108+'АДМХОЗ затраты'!O111+'Комм. затраты'!O113</f>
        <v>0</v>
      </c>
      <c r="P107" s="218">
        <f>'ПРОИЗ расходы'!P108+'АДМХОЗ затраты'!P111+'Комм. затраты'!P113</f>
        <v>0</v>
      </c>
      <c r="Q107" s="13"/>
    </row>
    <row r="108" spans="1:17" outlineLevel="1" x14ac:dyDescent="0.2">
      <c r="A108" s="211" t="e">
        <f t="shared" si="3"/>
        <v>#REF!</v>
      </c>
      <c r="B108" s="68" t="s">
        <v>305</v>
      </c>
      <c r="C108" s="525" t="str">
        <f>VLOOKUP($B108,ЗАТРАТЫ,COLUMN(Справочники!D:D)-1,FALSE)</f>
        <v>Судебные расходы и арбитражные сборы</v>
      </c>
      <c r="D108" s="715">
        <f t="shared" si="4"/>
        <v>0</v>
      </c>
      <c r="E108" s="163">
        <f>'ПРОИЗ расходы'!E109+'АДМХОЗ затраты'!E112+'Комм. затраты'!E114</f>
        <v>0</v>
      </c>
      <c r="F108" s="214">
        <f>'ПРОИЗ расходы'!F109+'АДМХОЗ затраты'!F112+'Комм. затраты'!F114</f>
        <v>0</v>
      </c>
      <c r="G108" s="214">
        <f>'ПРОИЗ расходы'!G109+'АДМХОЗ затраты'!G112+'Комм. затраты'!G114</f>
        <v>0</v>
      </c>
      <c r="H108" s="214">
        <f>'ПРОИЗ расходы'!H109+'АДМХОЗ затраты'!H112+'Комм. затраты'!H114</f>
        <v>0</v>
      </c>
      <c r="I108" s="214">
        <f>'ПРОИЗ расходы'!I109+'АДМХОЗ затраты'!I112+'Комм. затраты'!I114</f>
        <v>0</v>
      </c>
      <c r="J108" s="214">
        <f>'ПРОИЗ расходы'!J109+'АДМХОЗ затраты'!J112+'Комм. затраты'!J114</f>
        <v>0</v>
      </c>
      <c r="K108" s="214">
        <f>'ПРОИЗ расходы'!K109+'АДМХОЗ затраты'!K112+'Комм. затраты'!K114</f>
        <v>0</v>
      </c>
      <c r="L108" s="214">
        <f>'ПРОИЗ расходы'!L109+'АДМХОЗ затраты'!L112+'Комм. затраты'!L114</f>
        <v>0</v>
      </c>
      <c r="M108" s="214">
        <f>'ПРОИЗ расходы'!M109+'АДМХОЗ затраты'!M112+'Комм. затраты'!M114</f>
        <v>0</v>
      </c>
      <c r="N108" s="214">
        <f>'ПРОИЗ расходы'!N109+'АДМХОЗ затраты'!N112+'Комм. затраты'!N114</f>
        <v>0</v>
      </c>
      <c r="O108" s="214">
        <f>'ПРОИЗ расходы'!O109+'АДМХОЗ затраты'!O112+'Комм. затраты'!O114</f>
        <v>0</v>
      </c>
      <c r="P108" s="215">
        <f>'ПРОИЗ расходы'!P109+'АДМХОЗ затраты'!P112+'Комм. затраты'!P114</f>
        <v>0</v>
      </c>
      <c r="Q108" s="13"/>
    </row>
    <row r="109" spans="1:17" outlineLevel="1" collapsed="1" x14ac:dyDescent="0.2">
      <c r="A109" s="211" t="e">
        <f t="shared" si="3"/>
        <v>#REF!</v>
      </c>
      <c r="B109" s="68" t="s">
        <v>306</v>
      </c>
      <c r="C109" s="526" t="str">
        <f>VLOOKUP($B109,ЗАТРАТЫ,COLUMN(Справочники!D:D)-1,FALSE)</f>
        <v>Командировочные расходы</v>
      </c>
      <c r="D109" s="716">
        <f t="shared" si="4"/>
        <v>0</v>
      </c>
      <c r="E109" s="163">
        <f>'ПРОИЗ расходы'!E110+'АДМХОЗ затраты'!E113+'Комм. затраты'!E115</f>
        <v>0</v>
      </c>
      <c r="F109" s="214">
        <f>'ПРОИЗ расходы'!F110+'АДМХОЗ затраты'!F113+'Комм. затраты'!F115</f>
        <v>0</v>
      </c>
      <c r="G109" s="214">
        <f>'ПРОИЗ расходы'!G110+'АДМХОЗ затраты'!G113+'Комм. затраты'!G115</f>
        <v>0</v>
      </c>
      <c r="H109" s="214">
        <f>'ПРОИЗ расходы'!H110+'АДМХОЗ затраты'!H113+'Комм. затраты'!H115</f>
        <v>0</v>
      </c>
      <c r="I109" s="214">
        <f>'ПРОИЗ расходы'!I110+'АДМХОЗ затраты'!I113+'Комм. затраты'!I115</f>
        <v>0</v>
      </c>
      <c r="J109" s="214">
        <f>'ПРОИЗ расходы'!J110+'АДМХОЗ затраты'!J113+'Комм. затраты'!J115</f>
        <v>0</v>
      </c>
      <c r="K109" s="214">
        <f>'ПРОИЗ расходы'!K110+'АДМХОЗ затраты'!K113+'Комм. затраты'!K115</f>
        <v>0</v>
      </c>
      <c r="L109" s="214">
        <f>'ПРОИЗ расходы'!L110+'АДМХОЗ затраты'!L113+'Комм. затраты'!L115</f>
        <v>0</v>
      </c>
      <c r="M109" s="214">
        <f>'ПРОИЗ расходы'!M110+'АДМХОЗ затраты'!M113+'Комм. затраты'!M115</f>
        <v>0</v>
      </c>
      <c r="N109" s="214">
        <f>'ПРОИЗ расходы'!N110+'АДМХОЗ затраты'!N113+'Комм. затраты'!N115</f>
        <v>0</v>
      </c>
      <c r="O109" s="214">
        <f>'ПРОИЗ расходы'!O110+'АДМХОЗ затраты'!O113+'Комм. затраты'!O115</f>
        <v>0</v>
      </c>
      <c r="P109" s="215">
        <f>'ПРОИЗ расходы'!P110+'АДМХОЗ затраты'!P113+'Комм. затраты'!P115</f>
        <v>0</v>
      </c>
      <c r="Q109" s="13"/>
    </row>
    <row r="110" spans="1:17" outlineLevel="1" collapsed="1" x14ac:dyDescent="0.2">
      <c r="A110" s="211" t="e">
        <f t="shared" si="3"/>
        <v>#REF!</v>
      </c>
      <c r="B110" s="68" t="s">
        <v>307</v>
      </c>
      <c r="C110" s="526" t="str">
        <f>VLOOKUP($B110,ЗАТРАТЫ,COLUMN(Справочники!D:D)-1,FALSE)</f>
        <v>Представительские расходы</v>
      </c>
      <c r="D110" s="716">
        <f t="shared" si="4"/>
        <v>0</v>
      </c>
      <c r="E110" s="163">
        <f>'ПРОИЗ расходы'!E111+'АДМХОЗ затраты'!E114+'Комм. затраты'!E116</f>
        <v>0</v>
      </c>
      <c r="F110" s="214">
        <f>'ПРОИЗ расходы'!F111+'АДМХОЗ затраты'!F114+'Комм. затраты'!F116</f>
        <v>0</v>
      </c>
      <c r="G110" s="214">
        <f>'ПРОИЗ расходы'!G111+'АДМХОЗ затраты'!G114+'Комм. затраты'!G116</f>
        <v>0</v>
      </c>
      <c r="H110" s="214">
        <f>'ПРОИЗ расходы'!H111+'АДМХОЗ затраты'!H114+'Комм. затраты'!H116</f>
        <v>0</v>
      </c>
      <c r="I110" s="214">
        <f>'ПРОИЗ расходы'!I111+'АДМХОЗ затраты'!I114+'Комм. затраты'!I116</f>
        <v>0</v>
      </c>
      <c r="J110" s="214">
        <f>'ПРОИЗ расходы'!J111+'АДМХОЗ затраты'!J114+'Комм. затраты'!J116</f>
        <v>0</v>
      </c>
      <c r="K110" s="214">
        <f>'ПРОИЗ расходы'!K111+'АДМХОЗ затраты'!K114+'Комм. затраты'!K116</f>
        <v>0</v>
      </c>
      <c r="L110" s="214">
        <f>'ПРОИЗ расходы'!L111+'АДМХОЗ затраты'!L114+'Комм. затраты'!L116</f>
        <v>0</v>
      </c>
      <c r="M110" s="214">
        <f>'ПРОИЗ расходы'!M111+'АДМХОЗ затраты'!M114+'Комм. затраты'!M116</f>
        <v>0</v>
      </c>
      <c r="N110" s="214">
        <f>'ПРОИЗ расходы'!N111+'АДМХОЗ затраты'!N114+'Комм. затраты'!N116</f>
        <v>0</v>
      </c>
      <c r="O110" s="214">
        <f>'ПРОИЗ расходы'!O111+'АДМХОЗ затраты'!O114+'Комм. затраты'!O116</f>
        <v>0</v>
      </c>
      <c r="P110" s="215">
        <f>'ПРОИЗ расходы'!P111+'АДМХОЗ затраты'!P114+'Комм. затраты'!P116</f>
        <v>0</v>
      </c>
      <c r="Q110" s="13"/>
    </row>
    <row r="111" spans="1:17" outlineLevel="1" collapsed="1" x14ac:dyDescent="0.2">
      <c r="A111" s="211" t="e">
        <f>A110+1</f>
        <v>#REF!</v>
      </c>
      <c r="B111" s="68" t="s">
        <v>308</v>
      </c>
      <c r="C111" s="526" t="str">
        <f>VLOOKUP($B111,ЗАТРАТЫ,COLUMN(Справочники!D:D)-1,FALSE)</f>
        <v>Абонентская плата за поддержку ИС</v>
      </c>
      <c r="D111" s="716">
        <f t="shared" si="4"/>
        <v>0</v>
      </c>
      <c r="E111" s="163">
        <f>'ПРОИЗ расходы'!E112+'АДМХОЗ затраты'!E115+'Комм. затраты'!E117</f>
        <v>0</v>
      </c>
      <c r="F111" s="214">
        <f>'ПРОИЗ расходы'!F112+'АДМХОЗ затраты'!F115+'Комм. затраты'!F117</f>
        <v>0</v>
      </c>
      <c r="G111" s="214">
        <f>'ПРОИЗ расходы'!G112+'АДМХОЗ затраты'!G115+'Комм. затраты'!G117</f>
        <v>0</v>
      </c>
      <c r="H111" s="214">
        <f>'ПРОИЗ расходы'!H112+'АДМХОЗ затраты'!H115+'Комм. затраты'!H117</f>
        <v>0</v>
      </c>
      <c r="I111" s="214">
        <f>'ПРОИЗ расходы'!I112+'АДМХОЗ затраты'!I115+'Комм. затраты'!I117</f>
        <v>0</v>
      </c>
      <c r="J111" s="214">
        <f>'ПРОИЗ расходы'!J112+'АДМХОЗ затраты'!J115+'Комм. затраты'!J117</f>
        <v>0</v>
      </c>
      <c r="K111" s="214">
        <f>'ПРОИЗ расходы'!K112+'АДМХОЗ затраты'!K115+'Комм. затраты'!K117</f>
        <v>0</v>
      </c>
      <c r="L111" s="214">
        <f>'ПРОИЗ расходы'!L112+'АДМХОЗ затраты'!L115+'Комм. затраты'!L117</f>
        <v>0</v>
      </c>
      <c r="M111" s="214">
        <f>'ПРОИЗ расходы'!M112+'АДМХОЗ затраты'!M115+'Комм. затраты'!M117</f>
        <v>0</v>
      </c>
      <c r="N111" s="214">
        <f>'ПРОИЗ расходы'!N112+'АДМХОЗ затраты'!N115+'Комм. затраты'!N117</f>
        <v>0</v>
      </c>
      <c r="O111" s="214">
        <f>'ПРОИЗ расходы'!O112+'АДМХОЗ затраты'!O115+'Комм. затраты'!O117</f>
        <v>0</v>
      </c>
      <c r="P111" s="215">
        <f>'ПРОИЗ расходы'!P112+'АДМХОЗ затраты'!P115+'Комм. затраты'!P117</f>
        <v>0</v>
      </c>
      <c r="Q111" s="13"/>
    </row>
    <row r="112" spans="1:17" outlineLevel="1" x14ac:dyDescent="0.2">
      <c r="A112" s="211" t="e">
        <f>A111+1</f>
        <v>#REF!</v>
      </c>
      <c r="B112" s="68" t="s">
        <v>695</v>
      </c>
      <c r="C112" s="526" t="str">
        <f>VLOOKUP($B112,ЗАТРАТЫ,COLUMN(Справочники!D:D)-1,FALSE)</f>
        <v>Списание ОС стоимостью до 10 000 рублей</v>
      </c>
      <c r="D112" s="716">
        <f t="shared" si="4"/>
        <v>0</v>
      </c>
      <c r="E112" s="163">
        <f>'ПРОИЗ расходы'!E113+'АДМХОЗ затраты'!E116+'Комм. затраты'!E118</f>
        <v>0</v>
      </c>
      <c r="F112" s="214">
        <f>'ПРОИЗ расходы'!F113+'АДМХОЗ затраты'!F116+'Комм. затраты'!F118</f>
        <v>0</v>
      </c>
      <c r="G112" s="214">
        <f>'ПРОИЗ расходы'!G113+'АДМХОЗ затраты'!G116+'Комм. затраты'!G118</f>
        <v>0</v>
      </c>
      <c r="H112" s="214">
        <f>'ПРОИЗ расходы'!H113+'АДМХОЗ затраты'!H116+'Комм. затраты'!H118</f>
        <v>0</v>
      </c>
      <c r="I112" s="214">
        <f>'ПРОИЗ расходы'!I113+'АДМХОЗ затраты'!I116+'Комм. затраты'!I118</f>
        <v>0</v>
      </c>
      <c r="J112" s="214">
        <f>'ПРОИЗ расходы'!J113+'АДМХОЗ затраты'!J116+'Комм. затраты'!J118</f>
        <v>0</v>
      </c>
      <c r="K112" s="214">
        <f>'ПРОИЗ расходы'!K113+'АДМХОЗ затраты'!K116+'Комм. затраты'!K118</f>
        <v>0</v>
      </c>
      <c r="L112" s="214">
        <f>'ПРОИЗ расходы'!L113+'АДМХОЗ затраты'!L116+'Комм. затраты'!L118</f>
        <v>0</v>
      </c>
      <c r="M112" s="214">
        <f>'ПРОИЗ расходы'!M113+'АДМХОЗ затраты'!M116+'Комм. затраты'!M118</f>
        <v>0</v>
      </c>
      <c r="N112" s="214">
        <f>'ПРОИЗ расходы'!N113+'АДМХОЗ затраты'!N116+'Комм. затраты'!N118</f>
        <v>0</v>
      </c>
      <c r="O112" s="214">
        <f>'ПРОИЗ расходы'!O113+'АДМХОЗ затраты'!O116+'Комм. затраты'!O118</f>
        <v>0</v>
      </c>
      <c r="P112" s="215">
        <f>'ПРОИЗ расходы'!P113+'АДМХОЗ затраты'!P116+'Комм. затраты'!P118</f>
        <v>0</v>
      </c>
      <c r="Q112" s="13"/>
    </row>
    <row r="113" spans="1:17" outlineLevel="1" x14ac:dyDescent="0.2">
      <c r="A113" s="211" t="e">
        <f>A112+1</f>
        <v>#REF!</v>
      </c>
      <c r="B113" s="68" t="s">
        <v>696</v>
      </c>
      <c r="C113" s="526" t="str">
        <f>VLOOKUP($B113,ЗАТРАТЫ,COLUMN(Справочники!D:D)-1,FALSE)</f>
        <v>Компенсация за использование личного транспорта</v>
      </c>
      <c r="D113" s="716">
        <f t="shared" si="4"/>
        <v>0</v>
      </c>
      <c r="E113" s="163">
        <f>'ПРОИЗ расходы'!E114+'АДМХОЗ затраты'!E117+'Комм. затраты'!E119</f>
        <v>0</v>
      </c>
      <c r="F113" s="214">
        <f>'ПРОИЗ расходы'!F114+'АДМХОЗ затраты'!F117+'Комм. затраты'!F119</f>
        <v>0</v>
      </c>
      <c r="G113" s="214">
        <f>'ПРОИЗ расходы'!G114+'АДМХОЗ затраты'!G117+'Комм. затраты'!G119</f>
        <v>0</v>
      </c>
      <c r="H113" s="214">
        <f>'ПРОИЗ расходы'!H114+'АДМХОЗ затраты'!H117+'Комм. затраты'!H119</f>
        <v>0</v>
      </c>
      <c r="I113" s="214">
        <f>'ПРОИЗ расходы'!I114+'АДМХОЗ затраты'!I117+'Комм. затраты'!I119</f>
        <v>0</v>
      </c>
      <c r="J113" s="214">
        <f>'ПРОИЗ расходы'!J114+'АДМХОЗ затраты'!J117+'Комм. затраты'!J119</f>
        <v>0</v>
      </c>
      <c r="K113" s="214">
        <f>'ПРОИЗ расходы'!K114+'АДМХОЗ затраты'!K117+'Комм. затраты'!K119</f>
        <v>0</v>
      </c>
      <c r="L113" s="214">
        <f>'ПРОИЗ расходы'!L114+'АДМХОЗ затраты'!L117+'Комм. затраты'!L119</f>
        <v>0</v>
      </c>
      <c r="M113" s="214">
        <f>'ПРОИЗ расходы'!M114+'АДМХОЗ затраты'!M117+'Комм. затраты'!M119</f>
        <v>0</v>
      </c>
      <c r="N113" s="214">
        <f>'ПРОИЗ расходы'!N114+'АДМХОЗ затраты'!N117+'Комм. затраты'!N119</f>
        <v>0</v>
      </c>
      <c r="O113" s="214">
        <f>'ПРОИЗ расходы'!O114+'АДМХОЗ затраты'!O117+'Комм. затраты'!O119</f>
        <v>0</v>
      </c>
      <c r="P113" s="215">
        <f>'ПРОИЗ расходы'!P114+'АДМХОЗ затраты'!P117+'Комм. затраты'!P119</f>
        <v>0</v>
      </c>
      <c r="Q113" s="13"/>
    </row>
    <row r="114" spans="1:17" outlineLevel="1" x14ac:dyDescent="0.2">
      <c r="A114" s="211" t="e">
        <f>A113+1</f>
        <v>#REF!</v>
      </c>
      <c r="B114" s="68" t="s">
        <v>697</v>
      </c>
      <c r="C114" s="526" t="str">
        <f>VLOOKUP($B114,ЗАТРАТЫ,COLUMN(Справочники!D:D)-1,FALSE)</f>
        <v>Агентские вознаграждения</v>
      </c>
      <c r="D114" s="716">
        <f t="shared" si="4"/>
        <v>0</v>
      </c>
      <c r="E114" s="163">
        <f>'ПРОИЗ расходы'!E115+'АДМХОЗ затраты'!E118+'Комм. затраты'!E120</f>
        <v>0</v>
      </c>
      <c r="F114" s="214">
        <f>'ПРОИЗ расходы'!F115+'АДМХОЗ затраты'!F118+'Комм. затраты'!F120</f>
        <v>0</v>
      </c>
      <c r="G114" s="214">
        <f>'ПРОИЗ расходы'!G115+'АДМХОЗ затраты'!G118+'Комм. затраты'!G120</f>
        <v>0</v>
      </c>
      <c r="H114" s="214">
        <f>'ПРОИЗ расходы'!H115+'АДМХОЗ затраты'!H118+'Комм. затраты'!H120</f>
        <v>0</v>
      </c>
      <c r="I114" s="214">
        <f>'ПРОИЗ расходы'!I115+'АДМХОЗ затраты'!I118+'Комм. затраты'!I120</f>
        <v>0</v>
      </c>
      <c r="J114" s="214">
        <f>'ПРОИЗ расходы'!J115+'АДМХОЗ затраты'!J118+'Комм. затраты'!J120</f>
        <v>0</v>
      </c>
      <c r="K114" s="214">
        <f>'ПРОИЗ расходы'!K115+'АДМХОЗ затраты'!K118+'Комм. затраты'!K120</f>
        <v>0</v>
      </c>
      <c r="L114" s="214">
        <f>'ПРОИЗ расходы'!L115+'АДМХОЗ затраты'!L118+'Комм. затраты'!L120</f>
        <v>0</v>
      </c>
      <c r="M114" s="214">
        <f>'ПРОИЗ расходы'!M115+'АДМХОЗ затраты'!M118+'Комм. затраты'!M120</f>
        <v>0</v>
      </c>
      <c r="N114" s="214">
        <f>'ПРОИЗ расходы'!N115+'АДМХОЗ затраты'!N118+'Комм. затраты'!N120</f>
        <v>0</v>
      </c>
      <c r="O114" s="214">
        <f>'ПРОИЗ расходы'!O115+'АДМХОЗ затраты'!O118+'Комм. затраты'!O120</f>
        <v>0</v>
      </c>
      <c r="P114" s="215">
        <f>'ПРОИЗ расходы'!P115+'АДМХОЗ затраты'!P118+'Комм. затраты'!P120</f>
        <v>0</v>
      </c>
      <c r="Q114" s="13"/>
    </row>
    <row r="115" spans="1:17" outlineLevel="1" x14ac:dyDescent="0.2">
      <c r="A115" s="211" t="e">
        <f>A114+1</f>
        <v>#REF!</v>
      </c>
      <c r="B115" s="68" t="s">
        <v>698</v>
      </c>
      <c r="C115" s="526" t="str">
        <f>VLOOKUP($B115,ЗАТРАТЫ,COLUMN(Справочники!D:D)-1,FALSE)</f>
        <v>Прочие</v>
      </c>
      <c r="D115" s="716">
        <f t="shared" si="4"/>
        <v>0</v>
      </c>
      <c r="E115" s="163">
        <f>'ПРОИЗ расходы'!E116+'АДМХОЗ затраты'!E119+'Комм. затраты'!E121</f>
        <v>0</v>
      </c>
      <c r="F115" s="214">
        <f>'ПРОИЗ расходы'!F116+'АДМХОЗ затраты'!F119+'Комм. затраты'!F121</f>
        <v>0</v>
      </c>
      <c r="G115" s="214">
        <f>'ПРОИЗ расходы'!G116+'АДМХОЗ затраты'!G119+'Комм. затраты'!G121</f>
        <v>0</v>
      </c>
      <c r="H115" s="214">
        <f>'ПРОИЗ расходы'!H116+'АДМХОЗ затраты'!H119+'Комм. затраты'!H121</f>
        <v>0</v>
      </c>
      <c r="I115" s="214">
        <f>'ПРОИЗ расходы'!I116+'АДМХОЗ затраты'!I119+'Комм. затраты'!I121</f>
        <v>0</v>
      </c>
      <c r="J115" s="214">
        <f>'ПРОИЗ расходы'!J116+'АДМХОЗ затраты'!J119+'Комм. затраты'!J121</f>
        <v>0</v>
      </c>
      <c r="K115" s="214">
        <f>'ПРОИЗ расходы'!K116+'АДМХОЗ затраты'!K119+'Комм. затраты'!K121</f>
        <v>0</v>
      </c>
      <c r="L115" s="214">
        <f>'ПРОИЗ расходы'!L116+'АДМХОЗ затраты'!L119+'Комм. затраты'!L121</f>
        <v>0</v>
      </c>
      <c r="M115" s="214">
        <f>'ПРОИЗ расходы'!M116+'АДМХОЗ затраты'!M119+'Комм. затраты'!M121</f>
        <v>0</v>
      </c>
      <c r="N115" s="214">
        <f>'ПРОИЗ расходы'!N116+'АДМХОЗ затраты'!N119+'Комм. затраты'!N121</f>
        <v>0</v>
      </c>
      <c r="O115" s="214">
        <f>'ПРОИЗ расходы'!O116+'АДМХОЗ затраты'!O119+'Комм. затраты'!O121</f>
        <v>0</v>
      </c>
      <c r="P115" s="743">
        <f>'ПРОИЗ расходы'!P116+'АДМХОЗ затраты'!P119+'Комм. затраты'!P121</f>
        <v>0</v>
      </c>
      <c r="Q115" s="13"/>
    </row>
    <row r="116" spans="1:17" s="126" customFormat="1" x14ac:dyDescent="0.2">
      <c r="A116" s="139"/>
      <c r="B116" s="140"/>
      <c r="C116" s="141" t="s">
        <v>923</v>
      </c>
      <c r="D116" s="124">
        <f>SUM(D10,D30,D32,D37,D42,D75,D81,D93,D97,D102,D107)</f>
        <v>0</v>
      </c>
      <c r="E116" s="124">
        <f>'ПРОИЗ расходы'!E117+'АДМХОЗ затраты'!E120+'Комм. затраты'!E122</f>
        <v>0</v>
      </c>
      <c r="F116" s="124">
        <f>'ПРОИЗ расходы'!F117+'АДМХОЗ затраты'!F120+'Комм. затраты'!F122</f>
        <v>0</v>
      </c>
      <c r="G116" s="124">
        <f>'ПРОИЗ расходы'!G117+'АДМХОЗ затраты'!G120+'Комм. затраты'!G122</f>
        <v>0</v>
      </c>
      <c r="H116" s="124">
        <f>'ПРОИЗ расходы'!H117+'АДМХОЗ затраты'!H120+'Комм. затраты'!H122</f>
        <v>0</v>
      </c>
      <c r="I116" s="124">
        <f>'ПРОИЗ расходы'!I117+'АДМХОЗ затраты'!I120+'Комм. затраты'!I122</f>
        <v>0</v>
      </c>
      <c r="J116" s="124">
        <f>'ПРОИЗ расходы'!J117+'АДМХОЗ затраты'!J120+'Комм. затраты'!J122</f>
        <v>0</v>
      </c>
      <c r="K116" s="124">
        <f>'ПРОИЗ расходы'!K117+'АДМХОЗ затраты'!K120+'Комм. затраты'!K122</f>
        <v>0</v>
      </c>
      <c r="L116" s="124">
        <f>'ПРОИЗ расходы'!L117+'АДМХОЗ затраты'!L120+'Комм. затраты'!L122</f>
        <v>0</v>
      </c>
      <c r="M116" s="124">
        <f>'ПРОИЗ расходы'!M117+'АДМХОЗ затраты'!M120+'Комм. затраты'!M122</f>
        <v>0</v>
      </c>
      <c r="N116" s="124">
        <f>'ПРОИЗ расходы'!N117+'АДМХОЗ затраты'!N120+'Комм. затраты'!N122</f>
        <v>0</v>
      </c>
      <c r="O116" s="124">
        <f>'ПРОИЗ расходы'!O117+'АДМХОЗ затраты'!O120+'Комм. затраты'!O122</f>
        <v>0</v>
      </c>
      <c r="P116" s="125">
        <f>'ПРОИЗ расходы'!P117+'АДМХОЗ затраты'!P120+'Комм. затраты'!P122</f>
        <v>0</v>
      </c>
    </row>
  </sheetData>
  <mergeCells count="7">
    <mergeCell ref="B2:P2"/>
    <mergeCell ref="B4:P4"/>
    <mergeCell ref="A7:A8"/>
    <mergeCell ref="B7:B8"/>
    <mergeCell ref="C7:C8"/>
    <mergeCell ref="D7:D8"/>
    <mergeCell ref="E7:P7"/>
  </mergeCells>
  <phoneticPr fontId="2" type="noConversion"/>
  <hyperlinks>
    <hyperlink ref="B1" location="Содержание!A1" display="Вернуться к содержанию"/>
  </hyperlinks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P43"/>
  <sheetViews>
    <sheetView zoomScale="90" workbookViewId="0"/>
  </sheetViews>
  <sheetFormatPr defaultRowHeight="12.75" x14ac:dyDescent="0.2"/>
  <cols>
    <col min="1" max="1" width="8" style="231" customWidth="1"/>
    <col min="2" max="2" width="77.5703125" style="231" bestFit="1" customWidth="1"/>
    <col min="3" max="3" width="21.140625" style="231" bestFit="1" customWidth="1"/>
    <col min="4" max="15" width="12.5703125" style="231" bestFit="1" customWidth="1"/>
    <col min="16" max="16" width="13.42578125" style="231" bestFit="1" customWidth="1"/>
    <col min="17" max="16384" width="9.140625" style="231"/>
  </cols>
  <sheetData>
    <row r="1" spans="1:16" s="1" customFormat="1" x14ac:dyDescent="0.2">
      <c r="A1" s="12" t="s">
        <v>362</v>
      </c>
      <c r="C1" s="13"/>
    </row>
    <row r="2" spans="1:16" s="100" customFormat="1" ht="18.75" x14ac:dyDescent="0.2">
      <c r="A2" s="951" t="s">
        <v>996</v>
      </c>
      <c r="B2" s="951"/>
      <c r="C2" s="951"/>
      <c r="D2" s="951"/>
      <c r="E2" s="951"/>
      <c r="F2" s="951"/>
      <c r="G2" s="951"/>
      <c r="H2" s="951"/>
      <c r="I2" s="951"/>
      <c r="J2" s="951"/>
      <c r="K2" s="951"/>
      <c r="L2" s="951"/>
      <c r="M2" s="951"/>
    </row>
    <row r="3" spans="1:16" s="100" customFormat="1" ht="18.75" x14ac:dyDescent="0.2">
      <c r="A3" s="951" t="s">
        <v>1233</v>
      </c>
      <c r="B3" s="951"/>
      <c r="C3" s="951"/>
      <c r="D3" s="951"/>
      <c r="E3" s="951"/>
      <c r="F3" s="951"/>
      <c r="G3" s="951"/>
      <c r="H3" s="951"/>
      <c r="I3" s="951"/>
      <c r="J3" s="951"/>
      <c r="K3" s="951"/>
      <c r="L3" s="951"/>
      <c r="M3" s="951"/>
    </row>
    <row r="4" spans="1:16" s="100" customFormat="1" ht="19.5" x14ac:dyDescent="0.2">
      <c r="A4" s="229"/>
      <c r="B4" s="865"/>
      <c r="C4" s="153"/>
      <c r="D4" s="153"/>
      <c r="E4" s="153"/>
      <c r="F4" s="153"/>
      <c r="G4" s="230"/>
    </row>
    <row r="5" spans="1:16" s="100" customFormat="1" ht="13.5" x14ac:dyDescent="0.2">
      <c r="A5" s="229"/>
      <c r="B5" s="229"/>
      <c r="C5" s="153"/>
      <c r="D5" s="153"/>
      <c r="E5" s="153"/>
      <c r="F5" s="153"/>
      <c r="G5" s="230"/>
    </row>
    <row r="6" spans="1:16" s="100" customFormat="1" ht="13.5" x14ac:dyDescent="0.2">
      <c r="B6" s="229" t="s">
        <v>909</v>
      </c>
      <c r="C6" s="153"/>
      <c r="D6" s="153"/>
      <c r="E6" s="153"/>
      <c r="F6" s="153"/>
      <c r="G6" s="230"/>
    </row>
    <row r="7" spans="1:16" s="100" customFormat="1" ht="13.5" x14ac:dyDescent="0.2">
      <c r="B7" s="229" t="s">
        <v>910</v>
      </c>
      <c r="C7" s="153"/>
      <c r="D7" s="153"/>
      <c r="E7" s="153"/>
      <c r="F7" s="153"/>
      <c r="G7" s="230"/>
    </row>
    <row r="8" spans="1:16" s="100" customFormat="1" ht="13.5" x14ac:dyDescent="0.2">
      <c r="B8" s="229" t="s">
        <v>911</v>
      </c>
      <c r="C8" s="153"/>
      <c r="D8" s="153"/>
      <c r="E8" s="153"/>
      <c r="F8" s="153"/>
      <c r="G8" s="230"/>
    </row>
    <row r="9" spans="1:16" x14ac:dyDescent="0.2">
      <c r="B9" s="232"/>
    </row>
    <row r="10" spans="1:16" x14ac:dyDescent="0.2">
      <c r="B10" s="232"/>
    </row>
    <row r="11" spans="1:16" s="233" customFormat="1" ht="12.75" customHeight="1" x14ac:dyDescent="0.2">
      <c r="A11" s="944" t="s">
        <v>979</v>
      </c>
      <c r="B11" s="952" t="s">
        <v>980</v>
      </c>
      <c r="C11" s="954">
        <f>D12-30</f>
        <v>42156</v>
      </c>
      <c r="D11" s="938" t="s">
        <v>981</v>
      </c>
      <c r="E11" s="938"/>
      <c r="F11" s="938"/>
      <c r="G11" s="938"/>
      <c r="H11" s="938"/>
      <c r="I11" s="938"/>
      <c r="J11" s="938"/>
      <c r="K11" s="938"/>
      <c r="L11" s="938"/>
      <c r="M11" s="938"/>
      <c r="N11" s="938"/>
      <c r="O11" s="939"/>
      <c r="P11" s="949" t="s">
        <v>982</v>
      </c>
    </row>
    <row r="12" spans="1:16" s="233" customFormat="1" x14ac:dyDescent="0.2">
      <c r="A12" s="945"/>
      <c r="B12" s="953"/>
      <c r="C12" s="955"/>
      <c r="D12" s="235">
        <f>Реализация!H6</f>
        <v>42186</v>
      </c>
      <c r="E12" s="234">
        <f>D12+31</f>
        <v>42217</v>
      </c>
      <c r="F12" s="234">
        <f t="shared" ref="F12:O12" si="0">E12+31</f>
        <v>42248</v>
      </c>
      <c r="G12" s="234">
        <f t="shared" si="0"/>
        <v>42279</v>
      </c>
      <c r="H12" s="234">
        <f t="shared" si="0"/>
        <v>42310</v>
      </c>
      <c r="I12" s="234">
        <f t="shared" si="0"/>
        <v>42341</v>
      </c>
      <c r="J12" s="234">
        <f t="shared" si="0"/>
        <v>42372</v>
      </c>
      <c r="K12" s="234">
        <f t="shared" si="0"/>
        <v>42403</v>
      </c>
      <c r="L12" s="234">
        <f t="shared" si="0"/>
        <v>42434</v>
      </c>
      <c r="M12" s="234">
        <f t="shared" si="0"/>
        <v>42465</v>
      </c>
      <c r="N12" s="234">
        <f t="shared" si="0"/>
        <v>42496</v>
      </c>
      <c r="O12" s="234">
        <f t="shared" si="0"/>
        <v>42527</v>
      </c>
      <c r="P12" s="950"/>
    </row>
    <row r="13" spans="1:16" s="121" customFormat="1" ht="12.75" customHeight="1" x14ac:dyDescent="0.2">
      <c r="A13" s="99">
        <v>1</v>
      </c>
      <c r="B13" s="236">
        <f>A13+1</f>
        <v>2</v>
      </c>
      <c r="C13" s="236">
        <f t="shared" ref="C13:P13" si="1">B13+1</f>
        <v>3</v>
      </c>
      <c r="D13" s="236">
        <f t="shared" si="1"/>
        <v>4</v>
      </c>
      <c r="E13" s="236">
        <f t="shared" si="1"/>
        <v>5</v>
      </c>
      <c r="F13" s="236">
        <f t="shared" si="1"/>
        <v>6</v>
      </c>
      <c r="G13" s="236">
        <f t="shared" si="1"/>
        <v>7</v>
      </c>
      <c r="H13" s="236">
        <f t="shared" si="1"/>
        <v>8</v>
      </c>
      <c r="I13" s="236">
        <f t="shared" si="1"/>
        <v>9</v>
      </c>
      <c r="J13" s="236">
        <f t="shared" si="1"/>
        <v>10</v>
      </c>
      <c r="K13" s="236">
        <f t="shared" si="1"/>
        <v>11</v>
      </c>
      <c r="L13" s="236">
        <f t="shared" si="1"/>
        <v>12</v>
      </c>
      <c r="M13" s="236">
        <f t="shared" si="1"/>
        <v>13</v>
      </c>
      <c r="N13" s="236">
        <f t="shared" si="1"/>
        <v>14</v>
      </c>
      <c r="O13" s="236">
        <f t="shared" si="1"/>
        <v>15</v>
      </c>
      <c r="P13" s="236">
        <f t="shared" si="1"/>
        <v>16</v>
      </c>
    </row>
    <row r="14" spans="1:16" s="121" customFormat="1" ht="12.75" customHeight="1" x14ac:dyDescent="0.2">
      <c r="A14" s="138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</row>
    <row r="15" spans="1:16" x14ac:dyDescent="0.2">
      <c r="B15" s="237" t="s">
        <v>983</v>
      </c>
    </row>
    <row r="17" spans="2:16" s="237" customFormat="1" x14ac:dyDescent="0.2">
      <c r="B17" s="238" t="s">
        <v>752</v>
      </c>
      <c r="C17" s="239"/>
      <c r="D17" s="240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2"/>
    </row>
    <row r="18" spans="2:16" x14ac:dyDescent="0.2">
      <c r="B18" s="243" t="s">
        <v>984</v>
      </c>
      <c r="C18" s="244"/>
      <c r="D18" s="245">
        <f t="shared" ref="D18:P18" si="2">C21</f>
        <v>0</v>
      </c>
      <c r="E18" s="246">
        <f t="shared" si="2"/>
        <v>0</v>
      </c>
      <c r="F18" s="246">
        <f t="shared" si="2"/>
        <v>0</v>
      </c>
      <c r="G18" s="246">
        <f t="shared" si="2"/>
        <v>0</v>
      </c>
      <c r="H18" s="246">
        <f t="shared" si="2"/>
        <v>0</v>
      </c>
      <c r="I18" s="246">
        <f t="shared" si="2"/>
        <v>0</v>
      </c>
      <c r="J18" s="246">
        <f t="shared" si="2"/>
        <v>0</v>
      </c>
      <c r="K18" s="246">
        <f t="shared" si="2"/>
        <v>0</v>
      </c>
      <c r="L18" s="246">
        <f t="shared" si="2"/>
        <v>0</v>
      </c>
      <c r="M18" s="246">
        <f t="shared" si="2"/>
        <v>0</v>
      </c>
      <c r="N18" s="246">
        <f t="shared" si="2"/>
        <v>0</v>
      </c>
      <c r="O18" s="246">
        <f t="shared" si="2"/>
        <v>0</v>
      </c>
      <c r="P18" s="247">
        <f t="shared" si="2"/>
        <v>0</v>
      </c>
    </row>
    <row r="19" spans="2:16" x14ac:dyDescent="0.2">
      <c r="B19" s="243" t="s">
        <v>985</v>
      </c>
      <c r="C19" s="244"/>
      <c r="D19" s="245">
        <f>Инвестиции!D52-Инвестиции!D59</f>
        <v>0</v>
      </c>
      <c r="E19" s="246">
        <f>Инвестиции!E52-Инвестиции!E59</f>
        <v>0</v>
      </c>
      <c r="F19" s="246">
        <f>Инвестиции!F52-Инвестиции!F59</f>
        <v>0</v>
      </c>
      <c r="G19" s="246">
        <f>Инвестиции!G52-Инвестиции!G59</f>
        <v>0</v>
      </c>
      <c r="H19" s="246">
        <f>Инвестиции!H52-Инвестиции!H59</f>
        <v>0</v>
      </c>
      <c r="I19" s="246">
        <f>Инвестиции!I52-Инвестиции!I59</f>
        <v>0</v>
      </c>
      <c r="J19" s="246">
        <f>Инвестиции!J52-Инвестиции!J59</f>
        <v>0</v>
      </c>
      <c r="K19" s="246">
        <f>Инвестиции!K52-Инвестиции!K59</f>
        <v>0</v>
      </c>
      <c r="L19" s="246">
        <f>Инвестиции!L52-Инвестиции!L59</f>
        <v>0</v>
      </c>
      <c r="M19" s="246">
        <f>Инвестиции!M52-Инвестиции!M59</f>
        <v>0</v>
      </c>
      <c r="N19" s="246">
        <f>Инвестиции!N52-Инвестиции!N59</f>
        <v>0</v>
      </c>
      <c r="O19" s="246">
        <f>Инвестиции!O52-Инвестиции!O59</f>
        <v>0</v>
      </c>
      <c r="P19" s="247">
        <v>0</v>
      </c>
    </row>
    <row r="20" spans="2:16" x14ac:dyDescent="0.2">
      <c r="B20" s="243" t="s">
        <v>986</v>
      </c>
      <c r="C20" s="244"/>
      <c r="D20" s="258">
        <f>Инвестиции!D56</f>
        <v>0</v>
      </c>
      <c r="E20" s="259">
        <f>Инвестиции!E56</f>
        <v>0</v>
      </c>
      <c r="F20" s="259">
        <f>Инвестиции!F56</f>
        <v>0</v>
      </c>
      <c r="G20" s="259">
        <f>Инвестиции!G56</f>
        <v>0</v>
      </c>
      <c r="H20" s="259">
        <f>Инвестиции!H56</f>
        <v>0</v>
      </c>
      <c r="I20" s="259">
        <f>Инвестиции!I56</f>
        <v>0</v>
      </c>
      <c r="J20" s="259">
        <f>Инвестиции!J56</f>
        <v>0</v>
      </c>
      <c r="K20" s="259">
        <f>Инвестиции!K56</f>
        <v>0</v>
      </c>
      <c r="L20" s="259">
        <f>Инвестиции!L56</f>
        <v>0</v>
      </c>
      <c r="M20" s="259">
        <f>Инвестиции!M56</f>
        <v>0</v>
      </c>
      <c r="N20" s="259">
        <f>Инвестиции!N56</f>
        <v>0</v>
      </c>
      <c r="O20" s="259">
        <f>Инвестиции!O56</f>
        <v>0</v>
      </c>
      <c r="P20" s="247">
        <v>0</v>
      </c>
    </row>
    <row r="21" spans="2:16" x14ac:dyDescent="0.2">
      <c r="B21" s="248" t="s">
        <v>987</v>
      </c>
      <c r="C21" s="249"/>
      <c r="D21" s="250">
        <f t="shared" ref="D21:P21" si="3">D18+D19-D20</f>
        <v>0</v>
      </c>
      <c r="E21" s="251">
        <f t="shared" si="3"/>
        <v>0</v>
      </c>
      <c r="F21" s="251">
        <f t="shared" si="3"/>
        <v>0</v>
      </c>
      <c r="G21" s="251">
        <f t="shared" si="3"/>
        <v>0</v>
      </c>
      <c r="H21" s="251">
        <f t="shared" si="3"/>
        <v>0</v>
      </c>
      <c r="I21" s="251">
        <f t="shared" si="3"/>
        <v>0</v>
      </c>
      <c r="J21" s="251">
        <f t="shared" si="3"/>
        <v>0</v>
      </c>
      <c r="K21" s="251">
        <f t="shared" si="3"/>
        <v>0</v>
      </c>
      <c r="L21" s="251">
        <f t="shared" si="3"/>
        <v>0</v>
      </c>
      <c r="M21" s="251">
        <f t="shared" si="3"/>
        <v>0</v>
      </c>
      <c r="N21" s="251">
        <f t="shared" si="3"/>
        <v>0</v>
      </c>
      <c r="O21" s="251">
        <f t="shared" si="3"/>
        <v>0</v>
      </c>
      <c r="P21" s="252">
        <f t="shared" si="3"/>
        <v>0</v>
      </c>
    </row>
    <row r="22" spans="2:16" s="237" customFormat="1" x14ac:dyDescent="0.2">
      <c r="B22" s="238" t="s">
        <v>988</v>
      </c>
      <c r="C22" s="253"/>
      <c r="D22" s="254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6"/>
    </row>
    <row r="23" spans="2:16" x14ac:dyDescent="0.2">
      <c r="B23" s="243" t="s">
        <v>984</v>
      </c>
      <c r="C23" s="244"/>
      <c r="D23" s="245">
        <f t="shared" ref="D23:P23" si="4">C26</f>
        <v>0</v>
      </c>
      <c r="E23" s="246">
        <f t="shared" si="4"/>
        <v>0</v>
      </c>
      <c r="F23" s="246">
        <f t="shared" si="4"/>
        <v>0</v>
      </c>
      <c r="G23" s="246">
        <f t="shared" si="4"/>
        <v>0</v>
      </c>
      <c r="H23" s="246">
        <f t="shared" si="4"/>
        <v>0</v>
      </c>
      <c r="I23" s="246">
        <f t="shared" si="4"/>
        <v>0</v>
      </c>
      <c r="J23" s="246">
        <f t="shared" si="4"/>
        <v>0</v>
      </c>
      <c r="K23" s="246">
        <f t="shared" si="4"/>
        <v>0</v>
      </c>
      <c r="L23" s="246">
        <f t="shared" si="4"/>
        <v>0</v>
      </c>
      <c r="M23" s="246">
        <f t="shared" si="4"/>
        <v>0</v>
      </c>
      <c r="N23" s="246">
        <f t="shared" si="4"/>
        <v>0</v>
      </c>
      <c r="O23" s="246">
        <f t="shared" si="4"/>
        <v>0</v>
      </c>
      <c r="P23" s="247">
        <f t="shared" si="4"/>
        <v>0</v>
      </c>
    </row>
    <row r="24" spans="2:16" x14ac:dyDescent="0.2">
      <c r="B24" s="243" t="s">
        <v>985</v>
      </c>
      <c r="C24" s="244"/>
      <c r="D24" s="245">
        <f t="shared" ref="D24:P24" si="5">D20</f>
        <v>0</v>
      </c>
      <c r="E24" s="246">
        <f t="shared" si="5"/>
        <v>0</v>
      </c>
      <c r="F24" s="246">
        <f t="shared" si="5"/>
        <v>0</v>
      </c>
      <c r="G24" s="246">
        <f t="shared" si="5"/>
        <v>0</v>
      </c>
      <c r="H24" s="246">
        <f t="shared" si="5"/>
        <v>0</v>
      </c>
      <c r="I24" s="246">
        <f t="shared" si="5"/>
        <v>0</v>
      </c>
      <c r="J24" s="246">
        <f t="shared" si="5"/>
        <v>0</v>
      </c>
      <c r="K24" s="246">
        <f t="shared" si="5"/>
        <v>0</v>
      </c>
      <c r="L24" s="246">
        <f t="shared" si="5"/>
        <v>0</v>
      </c>
      <c r="M24" s="246">
        <f t="shared" si="5"/>
        <v>0</v>
      </c>
      <c r="N24" s="246">
        <f t="shared" si="5"/>
        <v>0</v>
      </c>
      <c r="O24" s="246">
        <f t="shared" si="5"/>
        <v>0</v>
      </c>
      <c r="P24" s="247">
        <f t="shared" si="5"/>
        <v>0</v>
      </c>
    </row>
    <row r="25" spans="2:16" x14ac:dyDescent="0.2">
      <c r="B25" s="243" t="s">
        <v>986</v>
      </c>
      <c r="C25" s="257"/>
      <c r="D25" s="258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60"/>
    </row>
    <row r="26" spans="2:16" x14ac:dyDescent="0.2">
      <c r="B26" s="248" t="s">
        <v>987</v>
      </c>
      <c r="C26" s="249"/>
      <c r="D26" s="250">
        <f t="shared" ref="D26:P26" si="6">D23+D24-D25</f>
        <v>0</v>
      </c>
      <c r="E26" s="251">
        <f t="shared" si="6"/>
        <v>0</v>
      </c>
      <c r="F26" s="251">
        <f t="shared" si="6"/>
        <v>0</v>
      </c>
      <c r="G26" s="251">
        <f t="shared" si="6"/>
        <v>0</v>
      </c>
      <c r="H26" s="251">
        <f t="shared" si="6"/>
        <v>0</v>
      </c>
      <c r="I26" s="251">
        <f t="shared" si="6"/>
        <v>0</v>
      </c>
      <c r="J26" s="251">
        <f t="shared" si="6"/>
        <v>0</v>
      </c>
      <c r="K26" s="251">
        <f t="shared" si="6"/>
        <v>0</v>
      </c>
      <c r="L26" s="251">
        <f t="shared" si="6"/>
        <v>0</v>
      </c>
      <c r="M26" s="251">
        <f t="shared" si="6"/>
        <v>0</v>
      </c>
      <c r="N26" s="251">
        <f t="shared" si="6"/>
        <v>0</v>
      </c>
      <c r="O26" s="251">
        <f t="shared" si="6"/>
        <v>0</v>
      </c>
      <c r="P26" s="252">
        <f t="shared" si="6"/>
        <v>0</v>
      </c>
    </row>
    <row r="27" spans="2:16" s="237" customFormat="1" x14ac:dyDescent="0.2">
      <c r="B27" s="238" t="s">
        <v>989</v>
      </c>
      <c r="C27" s="253"/>
      <c r="D27" s="254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6"/>
    </row>
    <row r="28" spans="2:16" x14ac:dyDescent="0.2">
      <c r="B28" s="243" t="s">
        <v>984</v>
      </c>
      <c r="C28" s="244"/>
      <c r="D28" s="245">
        <f t="shared" ref="D28:O28" si="7">C31</f>
        <v>0</v>
      </c>
      <c r="E28" s="246">
        <f t="shared" si="7"/>
        <v>0</v>
      </c>
      <c r="F28" s="246">
        <f t="shared" si="7"/>
        <v>0</v>
      </c>
      <c r="G28" s="246">
        <f t="shared" si="7"/>
        <v>0</v>
      </c>
      <c r="H28" s="246">
        <f t="shared" si="7"/>
        <v>0</v>
      </c>
      <c r="I28" s="246">
        <f t="shared" si="7"/>
        <v>0</v>
      </c>
      <c r="J28" s="246">
        <f t="shared" si="7"/>
        <v>0</v>
      </c>
      <c r="K28" s="246">
        <f t="shared" si="7"/>
        <v>0</v>
      </c>
      <c r="L28" s="246">
        <f t="shared" si="7"/>
        <v>0</v>
      </c>
      <c r="M28" s="246">
        <f t="shared" si="7"/>
        <v>0</v>
      </c>
      <c r="N28" s="246">
        <f t="shared" si="7"/>
        <v>0</v>
      </c>
      <c r="O28" s="246">
        <f t="shared" si="7"/>
        <v>0</v>
      </c>
      <c r="P28" s="247">
        <f>SUM(D28:O28)</f>
        <v>0</v>
      </c>
    </row>
    <row r="29" spans="2:16" x14ac:dyDescent="0.2">
      <c r="B29" s="243" t="s">
        <v>990</v>
      </c>
      <c r="C29" s="244"/>
      <c r="D29" s="245">
        <f>'Сводные расходы'!E75-'Сводные расходы'!E80</f>
        <v>0</v>
      </c>
      <c r="E29" s="246">
        <f>'Сводные расходы'!F75-'Сводные расходы'!F80</f>
        <v>0</v>
      </c>
      <c r="F29" s="246">
        <f>'Сводные расходы'!G75-'Сводные расходы'!G80</f>
        <v>0</v>
      </c>
      <c r="G29" s="246">
        <f>'Сводные расходы'!H75-'Сводные расходы'!H80</f>
        <v>0</v>
      </c>
      <c r="H29" s="246">
        <f>'Сводные расходы'!I75-'Сводные расходы'!I80</f>
        <v>0</v>
      </c>
      <c r="I29" s="246">
        <f>'Сводные расходы'!J75-'Сводные расходы'!J80</f>
        <v>0</v>
      </c>
      <c r="J29" s="246">
        <f>'Сводные расходы'!K75-'Сводные расходы'!K80</f>
        <v>0</v>
      </c>
      <c r="K29" s="246">
        <f>'Сводные расходы'!L75-'Сводные расходы'!L80</f>
        <v>0</v>
      </c>
      <c r="L29" s="246">
        <f>'Сводные расходы'!M75-'Сводные расходы'!M80</f>
        <v>0</v>
      </c>
      <c r="M29" s="246">
        <f>'Сводные расходы'!N75-'Сводные расходы'!N80</f>
        <v>0</v>
      </c>
      <c r="N29" s="246">
        <f>'Сводные расходы'!O75-'Сводные расходы'!O80</f>
        <v>0</v>
      </c>
      <c r="O29" s="246">
        <f>'Сводные расходы'!P75-'Сводные расходы'!P80</f>
        <v>0</v>
      </c>
      <c r="P29" s="247">
        <f>SUM(D29:O29)</f>
        <v>0</v>
      </c>
    </row>
    <row r="30" spans="2:16" x14ac:dyDescent="0.2">
      <c r="B30" s="243" t="s">
        <v>991</v>
      </c>
      <c r="C30" s="257"/>
      <c r="D30" s="258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47">
        <f>SUM(D30:O30)</f>
        <v>0</v>
      </c>
    </row>
    <row r="31" spans="2:16" x14ac:dyDescent="0.2">
      <c r="B31" s="248" t="s">
        <v>987</v>
      </c>
      <c r="C31" s="249"/>
      <c r="D31" s="250">
        <f t="shared" ref="D31:O31" si="8">D28+D29-D30</f>
        <v>0</v>
      </c>
      <c r="E31" s="251">
        <f t="shared" si="8"/>
        <v>0</v>
      </c>
      <c r="F31" s="251">
        <f t="shared" si="8"/>
        <v>0</v>
      </c>
      <c r="G31" s="251">
        <f t="shared" si="8"/>
        <v>0</v>
      </c>
      <c r="H31" s="251">
        <f t="shared" si="8"/>
        <v>0</v>
      </c>
      <c r="I31" s="251">
        <f t="shared" si="8"/>
        <v>0</v>
      </c>
      <c r="J31" s="251">
        <f t="shared" si="8"/>
        <v>0</v>
      </c>
      <c r="K31" s="251">
        <f t="shared" si="8"/>
        <v>0</v>
      </c>
      <c r="L31" s="251">
        <f t="shared" si="8"/>
        <v>0</v>
      </c>
      <c r="M31" s="251">
        <f t="shared" si="8"/>
        <v>0</v>
      </c>
      <c r="N31" s="251">
        <f t="shared" si="8"/>
        <v>0</v>
      </c>
      <c r="O31" s="251">
        <f t="shared" si="8"/>
        <v>0</v>
      </c>
      <c r="P31" s="741">
        <f>SUM(D31:O31)</f>
        <v>0</v>
      </c>
    </row>
    <row r="32" spans="2:16" s="261" customFormat="1" x14ac:dyDescent="0.2">
      <c r="B32" s="262" t="s">
        <v>992</v>
      </c>
      <c r="C32" s="263">
        <f>C26-C31</f>
        <v>0</v>
      </c>
      <c r="D32" s="426">
        <f t="shared" ref="D32:O32" si="9">D26-D31</f>
        <v>0</v>
      </c>
      <c r="E32" s="427">
        <f t="shared" si="9"/>
        <v>0</v>
      </c>
      <c r="F32" s="427">
        <f t="shared" si="9"/>
        <v>0</v>
      </c>
      <c r="G32" s="427">
        <f t="shared" si="9"/>
        <v>0</v>
      </c>
      <c r="H32" s="427">
        <f t="shared" si="9"/>
        <v>0</v>
      </c>
      <c r="I32" s="427">
        <f t="shared" si="9"/>
        <v>0</v>
      </c>
      <c r="J32" s="427">
        <f t="shared" si="9"/>
        <v>0</v>
      </c>
      <c r="K32" s="427">
        <f t="shared" si="9"/>
        <v>0</v>
      </c>
      <c r="L32" s="427">
        <f t="shared" si="9"/>
        <v>0</v>
      </c>
      <c r="M32" s="427">
        <f t="shared" si="9"/>
        <v>0</v>
      </c>
      <c r="N32" s="427">
        <f t="shared" si="9"/>
        <v>0</v>
      </c>
      <c r="O32" s="740">
        <f t="shared" si="9"/>
        <v>0</v>
      </c>
      <c r="P32" s="742">
        <f>SUM(D32:O32)</f>
        <v>0</v>
      </c>
    </row>
    <row r="33" spans="2:16" s="237" customFormat="1" x14ac:dyDescent="0.2">
      <c r="B33" s="238" t="s">
        <v>993</v>
      </c>
      <c r="C33" s="253"/>
      <c r="D33" s="254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6"/>
    </row>
    <row r="34" spans="2:16" x14ac:dyDescent="0.2">
      <c r="B34" s="243" t="s">
        <v>984</v>
      </c>
      <c r="C34" s="244"/>
      <c r="D34" s="245">
        <f t="shared" ref="D34:P34" si="10">C37</f>
        <v>0</v>
      </c>
      <c r="E34" s="246">
        <f t="shared" si="10"/>
        <v>0</v>
      </c>
      <c r="F34" s="246">
        <f t="shared" si="10"/>
        <v>0</v>
      </c>
      <c r="G34" s="246">
        <f t="shared" si="10"/>
        <v>0</v>
      </c>
      <c r="H34" s="246">
        <f t="shared" si="10"/>
        <v>0</v>
      </c>
      <c r="I34" s="246">
        <f t="shared" si="10"/>
        <v>0</v>
      </c>
      <c r="J34" s="246">
        <f t="shared" si="10"/>
        <v>0</v>
      </c>
      <c r="K34" s="246">
        <f t="shared" si="10"/>
        <v>0</v>
      </c>
      <c r="L34" s="246">
        <f t="shared" si="10"/>
        <v>0</v>
      </c>
      <c r="M34" s="246">
        <f t="shared" si="10"/>
        <v>0</v>
      </c>
      <c r="N34" s="246">
        <f t="shared" si="10"/>
        <v>0</v>
      </c>
      <c r="O34" s="246">
        <f t="shared" si="10"/>
        <v>0</v>
      </c>
      <c r="P34" s="247">
        <f t="shared" si="10"/>
        <v>0</v>
      </c>
    </row>
    <row r="35" spans="2:16" x14ac:dyDescent="0.2">
      <c r="B35" s="243" t="s">
        <v>985</v>
      </c>
      <c r="C35" s="244"/>
      <c r="D35" s="245">
        <f>Инвестиции!D59</f>
        <v>0</v>
      </c>
      <c r="E35" s="246">
        <f>Инвестиции!E59</f>
        <v>0</v>
      </c>
      <c r="F35" s="246">
        <f>Инвестиции!F59</f>
        <v>0</v>
      </c>
      <c r="G35" s="246">
        <f>Инвестиции!G59</f>
        <v>0</v>
      </c>
      <c r="H35" s="246">
        <f>Инвестиции!H59</f>
        <v>0</v>
      </c>
      <c r="I35" s="246">
        <f>Инвестиции!I59</f>
        <v>0</v>
      </c>
      <c r="J35" s="246">
        <f>Инвестиции!J59</f>
        <v>0</v>
      </c>
      <c r="K35" s="246">
        <f>Инвестиции!K59</f>
        <v>0</v>
      </c>
      <c r="L35" s="246">
        <f>Инвестиции!L59</f>
        <v>0</v>
      </c>
      <c r="M35" s="246">
        <f>Инвестиции!M59</f>
        <v>0</v>
      </c>
      <c r="N35" s="246">
        <f>Инвестиции!N59</f>
        <v>0</v>
      </c>
      <c r="O35" s="246">
        <f>Инвестиции!O59</f>
        <v>0</v>
      </c>
      <c r="P35" s="247">
        <f>Инвестиции!P59</f>
        <v>0</v>
      </c>
    </row>
    <row r="36" spans="2:16" x14ac:dyDescent="0.2">
      <c r="B36" s="243" t="s">
        <v>986</v>
      </c>
      <c r="C36" s="257"/>
      <c r="D36" s="258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60"/>
    </row>
    <row r="37" spans="2:16" x14ac:dyDescent="0.2">
      <c r="B37" s="248" t="s">
        <v>987</v>
      </c>
      <c r="C37" s="249"/>
      <c r="D37" s="250">
        <f t="shared" ref="D37:P37" si="11">D34+D35-D36</f>
        <v>0</v>
      </c>
      <c r="E37" s="251">
        <f t="shared" si="11"/>
        <v>0</v>
      </c>
      <c r="F37" s="251">
        <f t="shared" si="11"/>
        <v>0</v>
      </c>
      <c r="G37" s="251">
        <f t="shared" si="11"/>
        <v>0</v>
      </c>
      <c r="H37" s="251">
        <f t="shared" si="11"/>
        <v>0</v>
      </c>
      <c r="I37" s="251">
        <f t="shared" si="11"/>
        <v>0</v>
      </c>
      <c r="J37" s="251">
        <f t="shared" si="11"/>
        <v>0</v>
      </c>
      <c r="K37" s="251">
        <f t="shared" si="11"/>
        <v>0</v>
      </c>
      <c r="L37" s="251">
        <f t="shared" si="11"/>
        <v>0</v>
      </c>
      <c r="M37" s="251">
        <f t="shared" si="11"/>
        <v>0</v>
      </c>
      <c r="N37" s="251">
        <f t="shared" si="11"/>
        <v>0</v>
      </c>
      <c r="O37" s="251">
        <f t="shared" si="11"/>
        <v>0</v>
      </c>
      <c r="P37" s="252">
        <f t="shared" si="11"/>
        <v>0</v>
      </c>
    </row>
    <row r="38" spans="2:16" s="237" customFormat="1" x14ac:dyDescent="0.2">
      <c r="B38" s="238" t="s">
        <v>994</v>
      </c>
      <c r="C38" s="253"/>
      <c r="D38" s="254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6"/>
    </row>
    <row r="39" spans="2:16" x14ac:dyDescent="0.2">
      <c r="B39" s="243" t="s">
        <v>984</v>
      </c>
      <c r="C39" s="244"/>
      <c r="D39" s="245">
        <f t="shared" ref="D39:P39" si="12">C42</f>
        <v>0</v>
      </c>
      <c r="E39" s="246">
        <f t="shared" si="12"/>
        <v>0</v>
      </c>
      <c r="F39" s="246">
        <f t="shared" si="12"/>
        <v>0</v>
      </c>
      <c r="G39" s="246">
        <f t="shared" si="12"/>
        <v>0</v>
      </c>
      <c r="H39" s="246">
        <f t="shared" si="12"/>
        <v>0</v>
      </c>
      <c r="I39" s="246">
        <f t="shared" si="12"/>
        <v>0</v>
      </c>
      <c r="J39" s="246">
        <f t="shared" si="12"/>
        <v>0</v>
      </c>
      <c r="K39" s="246">
        <f t="shared" si="12"/>
        <v>0</v>
      </c>
      <c r="L39" s="246">
        <f t="shared" si="12"/>
        <v>0</v>
      </c>
      <c r="M39" s="246">
        <f t="shared" si="12"/>
        <v>0</v>
      </c>
      <c r="N39" s="246">
        <f t="shared" si="12"/>
        <v>0</v>
      </c>
      <c r="O39" s="246">
        <f t="shared" si="12"/>
        <v>0</v>
      </c>
      <c r="P39" s="247">
        <f t="shared" si="12"/>
        <v>0</v>
      </c>
    </row>
    <row r="40" spans="2:16" x14ac:dyDescent="0.2">
      <c r="B40" s="243" t="s">
        <v>990</v>
      </c>
      <c r="C40" s="244"/>
      <c r="D40" s="245">
        <f>'Сводные расходы'!E80</f>
        <v>0</v>
      </c>
      <c r="E40" s="246">
        <f>'Сводные расходы'!F80</f>
        <v>0</v>
      </c>
      <c r="F40" s="246">
        <f>'Сводные расходы'!G80</f>
        <v>0</v>
      </c>
      <c r="G40" s="246">
        <f>'Сводные расходы'!H80</f>
        <v>0</v>
      </c>
      <c r="H40" s="246">
        <f>'Сводные расходы'!I80</f>
        <v>0</v>
      </c>
      <c r="I40" s="246">
        <f>'Сводные расходы'!J80</f>
        <v>0</v>
      </c>
      <c r="J40" s="246">
        <f>'Сводные расходы'!K80</f>
        <v>0</v>
      </c>
      <c r="K40" s="246">
        <f>'Сводные расходы'!L80</f>
        <v>0</v>
      </c>
      <c r="L40" s="246">
        <f>'Сводные расходы'!M80</f>
        <v>0</v>
      </c>
      <c r="M40" s="246">
        <f>'Сводные расходы'!N80</f>
        <v>0</v>
      </c>
      <c r="N40" s="246">
        <f>'Сводные расходы'!O80</f>
        <v>0</v>
      </c>
      <c r="O40" s="246">
        <f>'Сводные расходы'!P80</f>
        <v>0</v>
      </c>
      <c r="P40" s="247">
        <f>IF(O43&lt;=0,0,IF(O43&lt;P37*#REF!/100,O43/4,P37*#REF!/100/4))</f>
        <v>0</v>
      </c>
    </row>
    <row r="41" spans="2:16" x14ac:dyDescent="0.2">
      <c r="B41" s="243" t="s">
        <v>991</v>
      </c>
      <c r="C41" s="257"/>
      <c r="D41" s="258"/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60"/>
    </row>
    <row r="42" spans="2:16" x14ac:dyDescent="0.2">
      <c r="B42" s="248" t="s">
        <v>987</v>
      </c>
      <c r="C42" s="249"/>
      <c r="D42" s="250">
        <f t="shared" ref="D42:P42" si="13">D39+D40-D41</f>
        <v>0</v>
      </c>
      <c r="E42" s="251">
        <f t="shared" si="13"/>
        <v>0</v>
      </c>
      <c r="F42" s="251">
        <f t="shared" si="13"/>
        <v>0</v>
      </c>
      <c r="G42" s="251">
        <f t="shared" si="13"/>
        <v>0</v>
      </c>
      <c r="H42" s="251">
        <f t="shared" si="13"/>
        <v>0</v>
      </c>
      <c r="I42" s="251">
        <f t="shared" si="13"/>
        <v>0</v>
      </c>
      <c r="J42" s="251">
        <f t="shared" si="13"/>
        <v>0</v>
      </c>
      <c r="K42" s="251">
        <f t="shared" si="13"/>
        <v>0</v>
      </c>
      <c r="L42" s="251">
        <f t="shared" si="13"/>
        <v>0</v>
      </c>
      <c r="M42" s="251">
        <f t="shared" si="13"/>
        <v>0</v>
      </c>
      <c r="N42" s="251">
        <f t="shared" si="13"/>
        <v>0</v>
      </c>
      <c r="O42" s="251">
        <f t="shared" si="13"/>
        <v>0</v>
      </c>
      <c r="P42" s="252">
        <f t="shared" si="13"/>
        <v>0</v>
      </c>
    </row>
    <row r="43" spans="2:16" s="261" customFormat="1" x14ac:dyDescent="0.2">
      <c r="B43" s="262" t="s">
        <v>995</v>
      </c>
      <c r="C43" s="263">
        <f>C37-C42</f>
        <v>0</v>
      </c>
      <c r="D43" s="264">
        <f t="shared" ref="D43:P43" si="14">D37-D42</f>
        <v>0</v>
      </c>
      <c r="E43" s="251">
        <f t="shared" si="14"/>
        <v>0</v>
      </c>
      <c r="F43" s="251">
        <f t="shared" si="14"/>
        <v>0</v>
      </c>
      <c r="G43" s="252">
        <f t="shared" si="14"/>
        <v>0</v>
      </c>
      <c r="H43" s="265">
        <f t="shared" si="14"/>
        <v>0</v>
      </c>
      <c r="I43" s="265">
        <f t="shared" si="14"/>
        <v>0</v>
      </c>
      <c r="J43" s="265">
        <f t="shared" si="14"/>
        <v>0</v>
      </c>
      <c r="K43" s="265">
        <f t="shared" si="14"/>
        <v>0</v>
      </c>
      <c r="L43" s="265">
        <f t="shared" si="14"/>
        <v>0</v>
      </c>
      <c r="M43" s="265">
        <f t="shared" si="14"/>
        <v>0</v>
      </c>
      <c r="N43" s="265">
        <f t="shared" si="14"/>
        <v>0</v>
      </c>
      <c r="O43" s="265">
        <f t="shared" si="14"/>
        <v>0</v>
      </c>
      <c r="P43" s="265">
        <f t="shared" si="14"/>
        <v>0</v>
      </c>
    </row>
  </sheetData>
  <mergeCells count="7">
    <mergeCell ref="P11:P12"/>
    <mergeCell ref="A2:M2"/>
    <mergeCell ref="A3:M3"/>
    <mergeCell ref="A11:A12"/>
    <mergeCell ref="B11:B12"/>
    <mergeCell ref="C11:C12"/>
    <mergeCell ref="D11:O11"/>
  </mergeCells>
  <phoneticPr fontId="2" type="noConversion"/>
  <hyperlinks>
    <hyperlink ref="A1" location="Содержание!A1" display="Вернуться к содержанию"/>
  </hyperlinks>
  <pageMargins left="0.28000000000000003" right="0.26" top="1" bottom="1" header="0.5" footer="0.5"/>
  <pageSetup paperSize="9" scale="6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outlinePr summaryBelow="0"/>
  </sheetPr>
  <dimension ref="A1:P24"/>
  <sheetViews>
    <sheetView zoomScale="90" workbookViewId="0">
      <selection activeCell="A12" sqref="A12"/>
    </sheetView>
  </sheetViews>
  <sheetFormatPr defaultRowHeight="12.75" outlineLevelRow="1" x14ac:dyDescent="0.2"/>
  <cols>
    <col min="1" max="1" width="7.28515625" style="1" customWidth="1"/>
    <col min="2" max="2" width="39.140625" style="1" customWidth="1"/>
    <col min="3" max="3" width="10.42578125" style="1" bestFit="1" customWidth="1"/>
    <col min="4" max="8" width="12" style="1" bestFit="1" customWidth="1"/>
    <col min="9" max="15" width="12.5703125" style="1" bestFit="1" customWidth="1"/>
    <col min="16" max="16" width="13.7109375" style="1" bestFit="1" customWidth="1"/>
    <col min="17" max="16384" width="9.140625" style="1"/>
  </cols>
  <sheetData>
    <row r="1" spans="1:16" ht="13.5" customHeight="1" x14ac:dyDescent="0.2">
      <c r="A1" s="12" t="s">
        <v>362</v>
      </c>
      <c r="B1" s="98"/>
      <c r="C1" s="13"/>
    </row>
    <row r="2" spans="1:16" s="100" customFormat="1" ht="18.75" x14ac:dyDescent="0.2">
      <c r="A2" s="951" t="s">
        <v>1002</v>
      </c>
      <c r="B2" s="951"/>
      <c r="C2" s="951"/>
      <c r="D2" s="951"/>
      <c r="E2" s="951"/>
      <c r="F2" s="951"/>
      <c r="G2" s="951"/>
      <c r="H2" s="951"/>
      <c r="I2" s="951"/>
      <c r="J2" s="951"/>
      <c r="K2" s="951"/>
      <c r="L2" s="951"/>
      <c r="M2" s="951"/>
    </row>
    <row r="3" spans="1:16" s="100" customFormat="1" ht="18.75" x14ac:dyDescent="0.2">
      <c r="A3" s="951"/>
      <c r="B3" s="951"/>
      <c r="C3" s="951"/>
      <c r="D3" s="951"/>
      <c r="E3" s="951"/>
      <c r="F3" s="951"/>
      <c r="G3" s="951"/>
      <c r="H3" s="951"/>
      <c r="I3" s="951"/>
      <c r="J3" s="951"/>
      <c r="K3" s="951"/>
      <c r="L3" s="951"/>
      <c r="M3" s="951"/>
    </row>
    <row r="4" spans="1:16" s="100" customFormat="1" ht="13.5" x14ac:dyDescent="0.2">
      <c r="A4" s="866"/>
      <c r="B4" s="229"/>
      <c r="C4" s="153"/>
      <c r="D4" s="153"/>
      <c r="E4" s="153"/>
      <c r="F4" s="153"/>
      <c r="G4" s="230"/>
    </row>
    <row r="5" spans="1:16" s="100" customFormat="1" ht="13.5" x14ac:dyDescent="0.2">
      <c r="A5" s="229"/>
      <c r="B5" s="229"/>
      <c r="C5" s="153"/>
      <c r="D5" s="153"/>
      <c r="E5" s="153"/>
      <c r="F5" s="153"/>
      <c r="G5" s="230"/>
    </row>
    <row r="6" spans="1:16" s="100" customFormat="1" ht="13.5" x14ac:dyDescent="0.2">
      <c r="B6" s="229" t="s">
        <v>909</v>
      </c>
      <c r="C6" s="153"/>
      <c r="D6" s="153"/>
      <c r="E6" s="153"/>
      <c r="F6" s="153"/>
      <c r="G6" s="230"/>
    </row>
    <row r="7" spans="1:16" s="100" customFormat="1" ht="13.5" x14ac:dyDescent="0.2">
      <c r="B7" s="229" t="s">
        <v>910</v>
      </c>
      <c r="C7" s="153"/>
      <c r="D7" s="153"/>
      <c r="E7" s="153"/>
      <c r="F7" s="153"/>
      <c r="G7" s="230"/>
    </row>
    <row r="8" spans="1:16" s="100" customFormat="1" ht="13.5" x14ac:dyDescent="0.2">
      <c r="B8" s="229" t="s">
        <v>911</v>
      </c>
      <c r="C8" s="153"/>
      <c r="D8" s="153"/>
      <c r="E8" s="153"/>
      <c r="F8" s="153"/>
      <c r="G8" s="230"/>
    </row>
    <row r="9" spans="1:16" s="100" customFormat="1" ht="19.5" customHeight="1" x14ac:dyDescent="0.2">
      <c r="A9" s="229"/>
      <c r="B9" s="229"/>
      <c r="C9" s="153"/>
      <c r="D9" s="153"/>
      <c r="E9" s="153"/>
      <c r="F9" s="153"/>
      <c r="G9" s="230"/>
    </row>
    <row r="10" spans="1:16" s="233" customFormat="1" ht="12.75" customHeight="1" x14ac:dyDescent="0.2">
      <c r="A10" s="944" t="s">
        <v>979</v>
      </c>
      <c r="B10" s="952" t="s">
        <v>980</v>
      </c>
      <c r="C10" s="954">
        <f>Амортизация!C11</f>
        <v>42156</v>
      </c>
      <c r="D10" s="938" t="s">
        <v>981</v>
      </c>
      <c r="E10" s="938"/>
      <c r="F10" s="938"/>
      <c r="G10" s="938"/>
      <c r="H10" s="938"/>
      <c r="I10" s="938"/>
      <c r="J10" s="938"/>
      <c r="K10" s="938"/>
      <c r="L10" s="938"/>
      <c r="M10" s="938"/>
      <c r="N10" s="938"/>
      <c r="O10" s="939"/>
      <c r="P10" s="944" t="s">
        <v>923</v>
      </c>
    </row>
    <row r="11" spans="1:16" s="233" customFormat="1" x14ac:dyDescent="0.2">
      <c r="A11" s="945"/>
      <c r="B11" s="953"/>
      <c r="C11" s="955"/>
      <c r="D11" s="235">
        <f>C10+31</f>
        <v>42187</v>
      </c>
      <c r="E11" s="234">
        <f t="shared" ref="E11:O11" si="0">D11+31</f>
        <v>42218</v>
      </c>
      <c r="F11" s="234">
        <f t="shared" si="0"/>
        <v>42249</v>
      </c>
      <c r="G11" s="234">
        <f t="shared" si="0"/>
        <v>42280</v>
      </c>
      <c r="H11" s="234">
        <f t="shared" si="0"/>
        <v>42311</v>
      </c>
      <c r="I11" s="234">
        <f t="shared" si="0"/>
        <v>42342</v>
      </c>
      <c r="J11" s="234">
        <f t="shared" si="0"/>
        <v>42373</v>
      </c>
      <c r="K11" s="234">
        <f t="shared" si="0"/>
        <v>42404</v>
      </c>
      <c r="L11" s="234">
        <f t="shared" si="0"/>
        <v>42435</v>
      </c>
      <c r="M11" s="234">
        <f t="shared" si="0"/>
        <v>42466</v>
      </c>
      <c r="N11" s="234">
        <f t="shared" si="0"/>
        <v>42497</v>
      </c>
      <c r="O11" s="234">
        <f t="shared" si="0"/>
        <v>42528</v>
      </c>
      <c r="P11" s="945"/>
    </row>
    <row r="12" spans="1:16" s="121" customFormat="1" ht="12.75" customHeight="1" x14ac:dyDescent="0.2">
      <c r="A12" s="99">
        <v>1</v>
      </c>
      <c r="B12" s="236">
        <f t="shared" ref="B12:P12" si="1">A12+1</f>
        <v>2</v>
      </c>
      <c r="C12" s="236">
        <f t="shared" si="1"/>
        <v>3</v>
      </c>
      <c r="D12" s="236">
        <f t="shared" si="1"/>
        <v>4</v>
      </c>
      <c r="E12" s="236">
        <f t="shared" si="1"/>
        <v>5</v>
      </c>
      <c r="F12" s="236">
        <f t="shared" si="1"/>
        <v>6</v>
      </c>
      <c r="G12" s="236">
        <f t="shared" si="1"/>
        <v>7</v>
      </c>
      <c r="H12" s="236">
        <f t="shared" si="1"/>
        <v>8</v>
      </c>
      <c r="I12" s="236">
        <f t="shared" si="1"/>
        <v>9</v>
      </c>
      <c r="J12" s="236">
        <f t="shared" si="1"/>
        <v>10</v>
      </c>
      <c r="K12" s="236">
        <f t="shared" si="1"/>
        <v>11</v>
      </c>
      <c r="L12" s="236">
        <f t="shared" si="1"/>
        <v>12</v>
      </c>
      <c r="M12" s="236">
        <f t="shared" si="1"/>
        <v>13</v>
      </c>
      <c r="N12" s="236">
        <f t="shared" si="1"/>
        <v>14</v>
      </c>
      <c r="O12" s="236">
        <f t="shared" si="1"/>
        <v>15</v>
      </c>
      <c r="P12" s="99">
        <f t="shared" si="1"/>
        <v>16</v>
      </c>
    </row>
    <row r="13" spans="1:16" s="2" customFormat="1" x14ac:dyDescent="0.2">
      <c r="A13" s="282" t="s">
        <v>570</v>
      </c>
      <c r="B13" s="283" t="s">
        <v>571</v>
      </c>
      <c r="C13" s="284"/>
      <c r="D13" s="285">
        <f>SUM(D14:D17)</f>
        <v>0</v>
      </c>
      <c r="E13" s="285">
        <f t="shared" ref="E13:O13" si="2">SUM(E14:E17)</f>
        <v>0</v>
      </c>
      <c r="F13" s="285">
        <f t="shared" si="2"/>
        <v>0</v>
      </c>
      <c r="G13" s="285">
        <f t="shared" si="2"/>
        <v>0</v>
      </c>
      <c r="H13" s="285">
        <f t="shared" si="2"/>
        <v>0</v>
      </c>
      <c r="I13" s="285">
        <f t="shared" si="2"/>
        <v>0</v>
      </c>
      <c r="J13" s="285">
        <f t="shared" si="2"/>
        <v>0</v>
      </c>
      <c r="K13" s="285">
        <f t="shared" si="2"/>
        <v>0</v>
      </c>
      <c r="L13" s="285">
        <f t="shared" si="2"/>
        <v>0</v>
      </c>
      <c r="M13" s="285">
        <f t="shared" si="2"/>
        <v>0</v>
      </c>
      <c r="N13" s="285">
        <f t="shared" si="2"/>
        <v>0</v>
      </c>
      <c r="O13" s="285">
        <f t="shared" si="2"/>
        <v>0</v>
      </c>
      <c r="P13" s="286">
        <f t="shared" ref="P13:P19" si="3">SUM(D13:O13)</f>
        <v>0</v>
      </c>
    </row>
    <row r="14" spans="1:16" outlineLevel="1" x14ac:dyDescent="0.2">
      <c r="A14" s="281" t="s">
        <v>573</v>
      </c>
      <c r="B14" s="180" t="str">
        <f>VLOOKUP(A14,Справочники!$B$522:$E$545,3,FALSE)</f>
        <v>Реализация (выбытие) активов</v>
      </c>
      <c r="C14" s="161"/>
      <c r="D14" s="343">
        <f>БДДС!C30</f>
        <v>0</v>
      </c>
      <c r="E14" s="344">
        <f>БДДС!D30</f>
        <v>0</v>
      </c>
      <c r="F14" s="344">
        <f>БДДС!E30</f>
        <v>0</v>
      </c>
      <c r="G14" s="344">
        <f>БДДС!F30</f>
        <v>0</v>
      </c>
      <c r="H14" s="344">
        <f>БДДС!G30</f>
        <v>0</v>
      </c>
      <c r="I14" s="344">
        <f>БДДС!H30</f>
        <v>0</v>
      </c>
      <c r="J14" s="344">
        <f>БДДС!I30</f>
        <v>0</v>
      </c>
      <c r="K14" s="344">
        <f>БДДС!J30</f>
        <v>0</v>
      </c>
      <c r="L14" s="344">
        <f>БДДС!K30</f>
        <v>0</v>
      </c>
      <c r="M14" s="344">
        <f>БДДС!L30</f>
        <v>0</v>
      </c>
      <c r="N14" s="344">
        <f>БДДС!M30</f>
        <v>0</v>
      </c>
      <c r="O14" s="883">
        <f>БДДС!N30</f>
        <v>0</v>
      </c>
      <c r="P14" s="290">
        <f t="shared" si="3"/>
        <v>0</v>
      </c>
    </row>
    <row r="15" spans="1:16" outlineLevel="1" x14ac:dyDescent="0.2">
      <c r="A15" s="281" t="s">
        <v>592</v>
      </c>
      <c r="B15" s="180" t="str">
        <f>VLOOKUP(A15,Справочники!$B$522:$E$545,3,FALSE)</f>
        <v>Проценты по ссудам  начисленные</v>
      </c>
      <c r="C15" s="161"/>
      <c r="D15" s="291">
        <v>0</v>
      </c>
      <c r="E15" s="292">
        <v>0</v>
      </c>
      <c r="F15" s="292"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0</v>
      </c>
      <c r="M15" s="292">
        <v>0</v>
      </c>
      <c r="N15" s="292">
        <v>0</v>
      </c>
      <c r="O15" s="293">
        <v>0</v>
      </c>
      <c r="P15" s="290">
        <f t="shared" si="3"/>
        <v>0</v>
      </c>
    </row>
    <row r="16" spans="1:16" outlineLevel="1" x14ac:dyDescent="0.2">
      <c r="A16" s="281" t="s">
        <v>593</v>
      </c>
      <c r="B16" s="180" t="str">
        <f>VLOOKUP(A16,Справочники!$B$522:$E$545,3,FALSE)</f>
        <v>Курсовые разницы</v>
      </c>
      <c r="C16" s="732"/>
      <c r="D16" s="733"/>
      <c r="E16" s="734"/>
      <c r="F16" s="734"/>
      <c r="G16" s="734"/>
      <c r="H16" s="734"/>
      <c r="I16" s="734"/>
      <c r="J16" s="734"/>
      <c r="K16" s="734"/>
      <c r="L16" s="734"/>
      <c r="M16" s="734"/>
      <c r="N16" s="734"/>
      <c r="O16" s="735"/>
      <c r="P16" s="290"/>
    </row>
    <row r="17" spans="1:16" outlineLevel="1" x14ac:dyDescent="0.2">
      <c r="A17" s="281" t="s">
        <v>915</v>
      </c>
      <c r="B17" s="180" t="str">
        <f>VLOOKUP(A17,Справочники!$B$522:$E$545,3,FALSE)</f>
        <v>Доходы от переоценки запасов</v>
      </c>
      <c r="C17" s="732"/>
      <c r="D17" s="733"/>
      <c r="E17" s="734"/>
      <c r="F17" s="734"/>
      <c r="G17" s="734"/>
      <c r="H17" s="734"/>
      <c r="I17" s="734"/>
      <c r="J17" s="734"/>
      <c r="K17" s="734"/>
      <c r="L17" s="734"/>
      <c r="M17" s="734"/>
      <c r="N17" s="734"/>
      <c r="O17" s="735"/>
      <c r="P17" s="290"/>
    </row>
    <row r="18" spans="1:16" s="2" customFormat="1" x14ac:dyDescent="0.2">
      <c r="A18" s="280" t="s">
        <v>595</v>
      </c>
      <c r="B18" s="181" t="s">
        <v>701</v>
      </c>
      <c r="C18" s="179"/>
      <c r="D18" s="294">
        <f t="shared" ref="D18:O18" si="4">SUM(D19:D19)</f>
        <v>0</v>
      </c>
      <c r="E18" s="295">
        <f t="shared" si="4"/>
        <v>0</v>
      </c>
      <c r="F18" s="295">
        <f t="shared" si="4"/>
        <v>0</v>
      </c>
      <c r="G18" s="295">
        <f t="shared" si="4"/>
        <v>0</v>
      </c>
      <c r="H18" s="295">
        <f t="shared" si="4"/>
        <v>0</v>
      </c>
      <c r="I18" s="295">
        <f t="shared" si="4"/>
        <v>0</v>
      </c>
      <c r="J18" s="295">
        <f t="shared" si="4"/>
        <v>0</v>
      </c>
      <c r="K18" s="295">
        <f t="shared" si="4"/>
        <v>0</v>
      </c>
      <c r="L18" s="295">
        <f t="shared" si="4"/>
        <v>0</v>
      </c>
      <c r="M18" s="295">
        <f t="shared" si="4"/>
        <v>0</v>
      </c>
      <c r="N18" s="295">
        <f t="shared" si="4"/>
        <v>0</v>
      </c>
      <c r="O18" s="296">
        <f t="shared" si="4"/>
        <v>0</v>
      </c>
      <c r="P18" s="290">
        <f t="shared" si="3"/>
        <v>0</v>
      </c>
    </row>
    <row r="19" spans="1:16" outlineLevel="1" x14ac:dyDescent="0.2">
      <c r="A19" s="298" t="s">
        <v>703</v>
      </c>
      <c r="B19" s="661" t="str">
        <f>VLOOKUP(A19,Справочники!$B$522:$E$545,3,FALSE)</f>
        <v>Расходы от реализации (выбытия) активов</v>
      </c>
      <c r="C19" s="299"/>
      <c r="D19" s="300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2"/>
      <c r="P19" s="303">
        <f t="shared" si="3"/>
        <v>0</v>
      </c>
    </row>
    <row r="21" spans="1:16" x14ac:dyDescent="0.2">
      <c r="L21" s="304"/>
      <c r="N21" s="304"/>
    </row>
    <row r="23" spans="1:16" x14ac:dyDescent="0.2">
      <c r="G23" s="304"/>
    </row>
    <row r="24" spans="1:16" x14ac:dyDescent="0.2">
      <c r="F24" s="304"/>
      <c r="H24" s="304"/>
      <c r="I24" s="304"/>
    </row>
  </sheetData>
  <mergeCells count="7">
    <mergeCell ref="P10:P11"/>
    <mergeCell ref="A2:M2"/>
    <mergeCell ref="A3:M3"/>
    <mergeCell ref="A10:A11"/>
    <mergeCell ref="B10:B11"/>
    <mergeCell ref="C10:C11"/>
    <mergeCell ref="D10:O10"/>
  </mergeCells>
  <phoneticPr fontId="2" type="noConversion"/>
  <hyperlinks>
    <hyperlink ref="A1" location="Содержание!A1" display="Вернуться к содержанию"/>
  </hyperlinks>
  <pageMargins left="0.34" right="0.23" top="1" bottom="1" header="0.5" footer="0.5"/>
  <pageSetup paperSize="9" scale="6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outlinePr summaryBelow="0"/>
  </sheetPr>
  <dimension ref="A1:P95"/>
  <sheetViews>
    <sheetView zoomScale="9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A11" sqref="A11:A12"/>
    </sheetView>
  </sheetViews>
  <sheetFormatPr defaultRowHeight="12.75" outlineLevelRow="1" x14ac:dyDescent="0.2"/>
  <cols>
    <col min="1" max="1" width="7" customWidth="1"/>
    <col min="2" max="2" width="40.140625" customWidth="1"/>
    <col min="3" max="3" width="13.140625" customWidth="1"/>
    <col min="4" max="4" width="14.42578125" customWidth="1"/>
    <col min="5" max="16" width="12.28515625" bestFit="1" customWidth="1"/>
  </cols>
  <sheetData>
    <row r="1" spans="1:16" s="1" customFormat="1" ht="13.5" customHeight="1" x14ac:dyDescent="0.2">
      <c r="A1" s="12" t="s">
        <v>362</v>
      </c>
      <c r="B1" s="13"/>
      <c r="C1" s="13"/>
    </row>
    <row r="2" spans="1:16" s="13" customFormat="1" ht="13.5" customHeight="1" x14ac:dyDescent="0.2">
      <c r="A2" s="149"/>
      <c r="B2" s="867"/>
    </row>
    <row r="3" spans="1:16" s="13" customFormat="1" ht="18.75" x14ac:dyDescent="0.2">
      <c r="A3" s="951" t="s">
        <v>1031</v>
      </c>
      <c r="B3" s="951"/>
      <c r="C3" s="951"/>
      <c r="D3" s="951"/>
      <c r="E3" s="951"/>
      <c r="F3" s="951"/>
      <c r="G3" s="951"/>
      <c r="H3" s="951"/>
      <c r="I3" s="951"/>
      <c r="J3" s="951"/>
      <c r="K3" s="951"/>
      <c r="L3" s="951"/>
      <c r="M3" s="951"/>
      <c r="N3" s="951"/>
      <c r="O3" s="951"/>
      <c r="P3" s="951"/>
    </row>
    <row r="4" spans="1:16" s="100" customFormat="1" ht="18.75" x14ac:dyDescent="0.2">
      <c r="A4" s="951" t="s">
        <v>1233</v>
      </c>
      <c r="B4" s="951"/>
      <c r="C4" s="951"/>
      <c r="D4" s="951"/>
      <c r="E4" s="951"/>
      <c r="F4" s="951"/>
      <c r="G4" s="951"/>
      <c r="H4" s="951"/>
      <c r="I4" s="951"/>
      <c r="J4" s="951"/>
      <c r="K4" s="951"/>
      <c r="L4" s="951"/>
      <c r="M4" s="951"/>
    </row>
    <row r="5" spans="1:16" s="100" customFormat="1" ht="13.5" x14ac:dyDescent="0.2">
      <c r="A5" s="229"/>
      <c r="B5" s="229"/>
      <c r="C5" s="153"/>
      <c r="D5" s="560"/>
      <c r="E5" s="560"/>
      <c r="F5" s="560"/>
      <c r="G5" s="230"/>
    </row>
    <row r="6" spans="1:16" s="100" customFormat="1" ht="13.5" x14ac:dyDescent="0.2">
      <c r="A6" s="229"/>
      <c r="B6" s="229"/>
      <c r="C6" s="153"/>
      <c r="D6" s="153"/>
      <c r="E6" s="153"/>
      <c r="F6" s="153"/>
      <c r="G6" s="230"/>
    </row>
    <row r="7" spans="1:16" s="100" customFormat="1" ht="13.5" x14ac:dyDescent="0.2">
      <c r="B7" s="229"/>
      <c r="C7" s="153"/>
      <c r="D7" s="153"/>
      <c r="E7" s="153"/>
      <c r="F7" s="153"/>
      <c r="G7" s="230"/>
    </row>
    <row r="8" spans="1:16" s="100" customFormat="1" ht="13.5" x14ac:dyDescent="0.2">
      <c r="B8" s="229"/>
      <c r="C8" s="153"/>
      <c r="D8" s="153"/>
      <c r="E8" s="153"/>
      <c r="F8" s="153"/>
      <c r="G8" s="230"/>
    </row>
    <row r="9" spans="1:16" s="100" customFormat="1" ht="13.5" x14ac:dyDescent="0.2">
      <c r="B9" s="229"/>
      <c r="C9" s="153"/>
      <c r="D9" s="153"/>
      <c r="E9" s="153"/>
      <c r="F9" s="153"/>
      <c r="G9" s="230"/>
    </row>
    <row r="10" spans="1:16" s="100" customFormat="1" ht="13.5" x14ac:dyDescent="0.2">
      <c r="B10" s="229"/>
      <c r="C10" s="153"/>
      <c r="D10" s="153"/>
      <c r="E10" s="153"/>
      <c r="F10" s="153"/>
      <c r="G10" s="230"/>
    </row>
    <row r="11" spans="1:16" s="233" customFormat="1" ht="12.75" customHeight="1" x14ac:dyDescent="0.2">
      <c r="A11" s="944" t="s">
        <v>979</v>
      </c>
      <c r="B11" s="952" t="s">
        <v>980</v>
      </c>
      <c r="C11" s="954">
        <f>Амортизация!C11</f>
        <v>42156</v>
      </c>
      <c r="D11" s="938" t="s">
        <v>981</v>
      </c>
      <c r="E11" s="938"/>
      <c r="F11" s="938"/>
      <c r="G11" s="938"/>
      <c r="H11" s="938"/>
      <c r="I11" s="938"/>
      <c r="J11" s="938"/>
      <c r="K11" s="938"/>
      <c r="L11" s="938"/>
      <c r="M11" s="938"/>
      <c r="N11" s="938"/>
      <c r="O11" s="939"/>
      <c r="P11" s="949" t="s">
        <v>1057</v>
      </c>
    </row>
    <row r="12" spans="1:16" s="233" customFormat="1" x14ac:dyDescent="0.2">
      <c r="A12" s="945"/>
      <c r="B12" s="953"/>
      <c r="C12" s="955"/>
      <c r="D12" s="235">
        <f>C11+31</f>
        <v>42187</v>
      </c>
      <c r="E12" s="234">
        <f>D12+31</f>
        <v>42218</v>
      </c>
      <c r="F12" s="234">
        <f t="shared" ref="F12:O12" si="0">E12+31</f>
        <v>42249</v>
      </c>
      <c r="G12" s="234">
        <f t="shared" si="0"/>
        <v>42280</v>
      </c>
      <c r="H12" s="234">
        <f t="shared" si="0"/>
        <v>42311</v>
      </c>
      <c r="I12" s="234">
        <f t="shared" si="0"/>
        <v>42342</v>
      </c>
      <c r="J12" s="234">
        <f t="shared" si="0"/>
        <v>42373</v>
      </c>
      <c r="K12" s="234">
        <f t="shared" si="0"/>
        <v>42404</v>
      </c>
      <c r="L12" s="234">
        <f t="shared" si="0"/>
        <v>42435</v>
      </c>
      <c r="M12" s="234">
        <f t="shared" si="0"/>
        <v>42466</v>
      </c>
      <c r="N12" s="234">
        <f t="shared" si="0"/>
        <v>42497</v>
      </c>
      <c r="O12" s="234">
        <f t="shared" si="0"/>
        <v>42528</v>
      </c>
      <c r="P12" s="950"/>
    </row>
    <row r="13" spans="1:16" s="121" customFormat="1" ht="12.75" customHeight="1" x14ac:dyDescent="0.2">
      <c r="A13" s="99">
        <v>1</v>
      </c>
      <c r="B13" s="236">
        <f>A13+1</f>
        <v>2</v>
      </c>
      <c r="C13" s="236">
        <f t="shared" ref="C13:P13" si="1">B13+1</f>
        <v>3</v>
      </c>
      <c r="D13" s="236">
        <f t="shared" si="1"/>
        <v>4</v>
      </c>
      <c r="E13" s="236">
        <f t="shared" si="1"/>
        <v>5</v>
      </c>
      <c r="F13" s="236">
        <f t="shared" si="1"/>
        <v>6</v>
      </c>
      <c r="G13" s="236">
        <f t="shared" si="1"/>
        <v>7</v>
      </c>
      <c r="H13" s="236">
        <f t="shared" si="1"/>
        <v>8</v>
      </c>
      <c r="I13" s="236">
        <f t="shared" si="1"/>
        <v>9</v>
      </c>
      <c r="J13" s="236">
        <f t="shared" si="1"/>
        <v>10</v>
      </c>
      <c r="K13" s="236">
        <f t="shared" si="1"/>
        <v>11</v>
      </c>
      <c r="L13" s="236">
        <f t="shared" si="1"/>
        <v>12</v>
      </c>
      <c r="M13" s="236">
        <f t="shared" si="1"/>
        <v>13</v>
      </c>
      <c r="N13" s="236">
        <f t="shared" si="1"/>
        <v>14</v>
      </c>
      <c r="O13" s="236">
        <f t="shared" si="1"/>
        <v>15</v>
      </c>
      <c r="P13" s="236">
        <f t="shared" si="1"/>
        <v>16</v>
      </c>
    </row>
    <row r="14" spans="1:16" s="100" customFormat="1" x14ac:dyDescent="0.2">
      <c r="B14" s="306"/>
      <c r="C14" s="138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7"/>
      <c r="P14" s="307"/>
    </row>
    <row r="15" spans="1:16" s="100" customFormat="1" x14ac:dyDescent="0.2">
      <c r="B15" s="306"/>
      <c r="C15" s="138"/>
      <c r="D15" s="307"/>
      <c r="E15" s="307"/>
      <c r="F15" s="307"/>
      <c r="G15" s="307"/>
      <c r="H15" s="307"/>
      <c r="I15" s="307"/>
      <c r="J15" s="307"/>
      <c r="K15" s="307"/>
      <c r="L15" s="307"/>
      <c r="M15" s="307"/>
      <c r="N15" s="307"/>
      <c r="O15" s="307"/>
      <c r="P15" s="307"/>
    </row>
    <row r="16" spans="1:16" s="100" customFormat="1" x14ac:dyDescent="0.2">
      <c r="B16" s="306"/>
      <c r="C16" s="138"/>
      <c r="D16" s="307"/>
      <c r="E16" s="307"/>
      <c r="F16" s="307"/>
      <c r="G16" s="307"/>
      <c r="H16" s="307"/>
      <c r="I16" s="307"/>
      <c r="J16" s="307"/>
      <c r="K16" s="307"/>
      <c r="L16" s="307"/>
      <c r="M16" s="307"/>
      <c r="N16" s="307"/>
      <c r="O16" s="307"/>
      <c r="P16" s="307"/>
    </row>
    <row r="17" spans="1:16" s="308" customFormat="1" x14ac:dyDescent="0.2">
      <c r="A17" s="308">
        <v>1</v>
      </c>
      <c r="B17" s="309" t="s">
        <v>1007</v>
      </c>
      <c r="C17" s="310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</row>
    <row r="18" spans="1:16" s="100" customFormat="1" x14ac:dyDescent="0.2">
      <c r="B18" s="306"/>
      <c r="C18" s="138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</row>
    <row r="19" spans="1:16" s="1" customFormat="1" x14ac:dyDescent="0.2">
      <c r="A19" s="316"/>
      <c r="B19" s="317" t="s">
        <v>1008</v>
      </c>
      <c r="C19" s="318"/>
      <c r="D19" s="319">
        <f t="shared" ref="D19:O19" si="2">C24</f>
        <v>0</v>
      </c>
      <c r="E19" s="320">
        <f t="shared" si="2"/>
        <v>0</v>
      </c>
      <c r="F19" s="320">
        <f t="shared" si="2"/>
        <v>0</v>
      </c>
      <c r="G19" s="320">
        <f t="shared" si="2"/>
        <v>0</v>
      </c>
      <c r="H19" s="320">
        <f t="shared" si="2"/>
        <v>0</v>
      </c>
      <c r="I19" s="320">
        <f t="shared" si="2"/>
        <v>0</v>
      </c>
      <c r="J19" s="320">
        <f t="shared" si="2"/>
        <v>0</v>
      </c>
      <c r="K19" s="320">
        <f t="shared" si="2"/>
        <v>0</v>
      </c>
      <c r="L19" s="320">
        <f t="shared" si="2"/>
        <v>0</v>
      </c>
      <c r="M19" s="320">
        <f t="shared" si="2"/>
        <v>0</v>
      </c>
      <c r="N19" s="320">
        <f t="shared" si="2"/>
        <v>0</v>
      </c>
      <c r="O19" s="321">
        <f t="shared" si="2"/>
        <v>0</v>
      </c>
      <c r="P19" s="322">
        <f>C24</f>
        <v>0</v>
      </c>
    </row>
    <row r="20" spans="1:16" s="1" customFormat="1" x14ac:dyDescent="0.2">
      <c r="A20" s="323"/>
      <c r="B20" s="161" t="s">
        <v>1009</v>
      </c>
      <c r="C20" s="324">
        <f t="shared" ref="C20:O20" si="3">SUM(C21:C21)</f>
        <v>0</v>
      </c>
      <c r="D20" s="291">
        <f t="shared" si="3"/>
        <v>0</v>
      </c>
      <c r="E20" s="292">
        <f t="shared" si="3"/>
        <v>0</v>
      </c>
      <c r="F20" s="292">
        <f t="shared" si="3"/>
        <v>0</v>
      </c>
      <c r="G20" s="292">
        <f t="shared" si="3"/>
        <v>0</v>
      </c>
      <c r="H20" s="292">
        <f t="shared" si="3"/>
        <v>0</v>
      </c>
      <c r="I20" s="292">
        <f t="shared" si="3"/>
        <v>0</v>
      </c>
      <c r="J20" s="292">
        <f t="shared" si="3"/>
        <v>0</v>
      </c>
      <c r="K20" s="292">
        <f t="shared" si="3"/>
        <v>0</v>
      </c>
      <c r="L20" s="292">
        <f t="shared" si="3"/>
        <v>0</v>
      </c>
      <c r="M20" s="292">
        <f t="shared" si="3"/>
        <v>0</v>
      </c>
      <c r="N20" s="292">
        <f t="shared" si="3"/>
        <v>0</v>
      </c>
      <c r="O20" s="325">
        <f t="shared" si="3"/>
        <v>0</v>
      </c>
      <c r="P20" s="326">
        <f>SUM(D20:O20)</f>
        <v>0</v>
      </c>
    </row>
    <row r="21" spans="1:16" s="1" customFormat="1" x14ac:dyDescent="0.2">
      <c r="A21" s="281" t="s">
        <v>578</v>
      </c>
      <c r="B21" s="327" t="s">
        <v>579</v>
      </c>
      <c r="C21" s="328"/>
      <c r="D21" s="287">
        <f>БДДС!C36</f>
        <v>0</v>
      </c>
      <c r="E21" s="288">
        <f>БДДС!D36</f>
        <v>0</v>
      </c>
      <c r="F21" s="288">
        <f>БДДС!E36</f>
        <v>0</v>
      </c>
      <c r="G21" s="288">
        <f>БДДС!F36</f>
        <v>0</v>
      </c>
      <c r="H21" s="288">
        <f>БДДС!G36</f>
        <v>0</v>
      </c>
      <c r="I21" s="288">
        <f>БДДС!H36</f>
        <v>0</v>
      </c>
      <c r="J21" s="288">
        <f>БДДС!I36</f>
        <v>0</v>
      </c>
      <c r="K21" s="288">
        <f>БДДС!J36</f>
        <v>0</v>
      </c>
      <c r="L21" s="288">
        <f>БДДС!K36</f>
        <v>0</v>
      </c>
      <c r="M21" s="288">
        <f>БДДС!L36</f>
        <v>0</v>
      </c>
      <c r="N21" s="288">
        <f>БДДС!M36</f>
        <v>0</v>
      </c>
      <c r="O21" s="289">
        <f>БДДС!N36</f>
        <v>0</v>
      </c>
      <c r="P21" s="290"/>
    </row>
    <row r="22" spans="1:16" s="1" customFormat="1" x14ac:dyDescent="0.2">
      <c r="A22" s="323"/>
      <c r="B22" s="161" t="s">
        <v>1010</v>
      </c>
      <c r="C22" s="324">
        <f>SUM(C23)</f>
        <v>0</v>
      </c>
      <c r="D22" s="291">
        <f t="shared" ref="D22:O22" si="4">SUM(D23)</f>
        <v>0</v>
      </c>
      <c r="E22" s="292">
        <f t="shared" si="4"/>
        <v>0</v>
      </c>
      <c r="F22" s="292">
        <f t="shared" si="4"/>
        <v>0</v>
      </c>
      <c r="G22" s="292">
        <f t="shared" si="4"/>
        <v>0</v>
      </c>
      <c r="H22" s="292">
        <f t="shared" si="4"/>
        <v>0</v>
      </c>
      <c r="I22" s="292">
        <f t="shared" si="4"/>
        <v>0</v>
      </c>
      <c r="J22" s="292">
        <f t="shared" si="4"/>
        <v>0</v>
      </c>
      <c r="K22" s="292">
        <f t="shared" si="4"/>
        <v>0</v>
      </c>
      <c r="L22" s="292">
        <f t="shared" si="4"/>
        <v>0</v>
      </c>
      <c r="M22" s="292">
        <f t="shared" si="4"/>
        <v>0</v>
      </c>
      <c r="N22" s="292">
        <f t="shared" si="4"/>
        <v>0</v>
      </c>
      <c r="O22" s="325">
        <f t="shared" si="4"/>
        <v>0</v>
      </c>
      <c r="P22" s="326">
        <f>SUM(D22:O22)</f>
        <v>0</v>
      </c>
    </row>
    <row r="23" spans="1:16" s="1" customFormat="1" x14ac:dyDescent="0.2">
      <c r="A23" s="281" t="s">
        <v>706</v>
      </c>
      <c r="B23" s="327" t="s">
        <v>707</v>
      </c>
      <c r="C23" s="328"/>
      <c r="D23" s="287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9"/>
      <c r="P23" s="290">
        <f>SUM(D23:O23)</f>
        <v>0</v>
      </c>
    </row>
    <row r="24" spans="1:16" s="1" customFormat="1" x14ac:dyDescent="0.2">
      <c r="A24" s="329"/>
      <c r="B24" s="299" t="s">
        <v>1011</v>
      </c>
      <c r="C24" s="330">
        <f t="shared" ref="C24:P24" si="5">C19+C20-C22</f>
        <v>0</v>
      </c>
      <c r="D24" s="331">
        <f t="shared" si="5"/>
        <v>0</v>
      </c>
      <c r="E24" s="332">
        <f t="shared" si="5"/>
        <v>0</v>
      </c>
      <c r="F24" s="332">
        <f t="shared" si="5"/>
        <v>0</v>
      </c>
      <c r="G24" s="332">
        <f t="shared" si="5"/>
        <v>0</v>
      </c>
      <c r="H24" s="332">
        <f t="shared" si="5"/>
        <v>0</v>
      </c>
      <c r="I24" s="332">
        <f t="shared" si="5"/>
        <v>0</v>
      </c>
      <c r="J24" s="332">
        <f t="shared" si="5"/>
        <v>0</v>
      </c>
      <c r="K24" s="332">
        <f t="shared" si="5"/>
        <v>0</v>
      </c>
      <c r="L24" s="332">
        <f t="shared" si="5"/>
        <v>0</v>
      </c>
      <c r="M24" s="332">
        <f t="shared" si="5"/>
        <v>0</v>
      </c>
      <c r="N24" s="332">
        <f t="shared" si="5"/>
        <v>0</v>
      </c>
      <c r="O24" s="333">
        <f t="shared" si="5"/>
        <v>0</v>
      </c>
      <c r="P24" s="303">
        <f t="shared" si="5"/>
        <v>0</v>
      </c>
    </row>
    <row r="25" spans="1:16" s="100" customFormat="1" x14ac:dyDescent="0.2">
      <c r="B25" s="306"/>
      <c r="C25" s="138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</row>
    <row r="26" spans="1:16" s="308" customFormat="1" x14ac:dyDescent="0.2">
      <c r="A26" s="308">
        <v>2</v>
      </c>
      <c r="B26" s="334" t="s">
        <v>1013</v>
      </c>
      <c r="C26" s="310"/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311"/>
      <c r="P26" s="311"/>
    </row>
    <row r="27" spans="1:16" s="100" customFormat="1" x14ac:dyDescent="0.2">
      <c r="B27" s="306"/>
      <c r="C27" s="138"/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</row>
    <row r="28" spans="1:16" s="110" customFormat="1" x14ac:dyDescent="0.2">
      <c r="A28" s="335" t="s">
        <v>1014</v>
      </c>
      <c r="B28" s="309" t="s">
        <v>1015</v>
      </c>
      <c r="C28" s="956" t="s">
        <v>1018</v>
      </c>
      <c r="D28" s="956"/>
      <c r="E28" s="349"/>
      <c r="F28" s="348"/>
      <c r="G28" s="348"/>
      <c r="H28" s="348"/>
      <c r="I28" s="348"/>
      <c r="J28" s="348"/>
      <c r="K28" s="348"/>
      <c r="L28" s="348"/>
      <c r="M28" s="348"/>
      <c r="N28" s="348"/>
      <c r="O28" s="348"/>
      <c r="P28" s="348"/>
    </row>
    <row r="29" spans="1:16" s="1" customFormat="1" x14ac:dyDescent="0.2">
      <c r="A29" s="316"/>
      <c r="B29" s="336" t="s">
        <v>1008</v>
      </c>
      <c r="C29" s="748"/>
      <c r="D29" s="319">
        <f t="shared" ref="D29:O29" si="6">C34</f>
        <v>0</v>
      </c>
      <c r="E29" s="320">
        <f t="shared" si="6"/>
        <v>0</v>
      </c>
      <c r="F29" s="320">
        <f t="shared" si="6"/>
        <v>0</v>
      </c>
      <c r="G29" s="320">
        <f t="shared" si="6"/>
        <v>0</v>
      </c>
      <c r="H29" s="320">
        <f t="shared" si="6"/>
        <v>0</v>
      </c>
      <c r="I29" s="320">
        <f t="shared" si="6"/>
        <v>0</v>
      </c>
      <c r="J29" s="320">
        <f t="shared" si="6"/>
        <v>0</v>
      </c>
      <c r="K29" s="320">
        <f t="shared" si="6"/>
        <v>0</v>
      </c>
      <c r="L29" s="320">
        <f t="shared" si="6"/>
        <v>0</v>
      </c>
      <c r="M29" s="320">
        <f t="shared" si="6"/>
        <v>0</v>
      </c>
      <c r="N29" s="320">
        <f t="shared" si="6"/>
        <v>0</v>
      </c>
      <c r="O29" s="321">
        <f t="shared" si="6"/>
        <v>0</v>
      </c>
      <c r="P29" s="322">
        <f>C34</f>
        <v>0</v>
      </c>
    </row>
    <row r="30" spans="1:16" s="1" customFormat="1" x14ac:dyDescent="0.2">
      <c r="A30" s="281" t="s">
        <v>582</v>
      </c>
      <c r="B30" s="336" t="s">
        <v>583</v>
      </c>
      <c r="C30" s="338"/>
      <c r="D30" s="287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339"/>
      <c r="P30" s="340">
        <f>SUM(D30:O30)</f>
        <v>0</v>
      </c>
    </row>
    <row r="31" spans="1:16" s="1" customFormat="1" ht="25.5" x14ac:dyDescent="0.2">
      <c r="A31" s="281" t="s">
        <v>526</v>
      </c>
      <c r="B31" s="341" t="s">
        <v>527</v>
      </c>
      <c r="C31" s="324">
        <f>(C34*$E$28/100)/12</f>
        <v>0</v>
      </c>
      <c r="D31" s="291">
        <f t="shared" ref="D31:O31" si="7">(D34*$E$28/100)/12</f>
        <v>0</v>
      </c>
      <c r="E31" s="292">
        <f t="shared" si="7"/>
        <v>0</v>
      </c>
      <c r="F31" s="292">
        <f t="shared" si="7"/>
        <v>0</v>
      </c>
      <c r="G31" s="292">
        <f t="shared" si="7"/>
        <v>0</v>
      </c>
      <c r="H31" s="292">
        <f t="shared" si="7"/>
        <v>0</v>
      </c>
      <c r="I31" s="292">
        <f t="shared" si="7"/>
        <v>0</v>
      </c>
      <c r="J31" s="292">
        <f t="shared" si="7"/>
        <v>0</v>
      </c>
      <c r="K31" s="292">
        <f t="shared" si="7"/>
        <v>0</v>
      </c>
      <c r="L31" s="292">
        <f t="shared" si="7"/>
        <v>0</v>
      </c>
      <c r="M31" s="292">
        <f t="shared" si="7"/>
        <v>0</v>
      </c>
      <c r="N31" s="292">
        <f t="shared" si="7"/>
        <v>0</v>
      </c>
      <c r="O31" s="325">
        <f t="shared" si="7"/>
        <v>0</v>
      </c>
      <c r="P31" s="326">
        <f>SUM(D31:O31)</f>
        <v>0</v>
      </c>
    </row>
    <row r="32" spans="1:16" s="1" customFormat="1" ht="25.5" x14ac:dyDescent="0.2">
      <c r="A32" s="281" t="s">
        <v>526</v>
      </c>
      <c r="B32" s="341" t="s">
        <v>528</v>
      </c>
      <c r="C32" s="324">
        <f t="shared" ref="C32:O32" si="8">C31</f>
        <v>0</v>
      </c>
      <c r="D32" s="291">
        <f t="shared" si="8"/>
        <v>0</v>
      </c>
      <c r="E32" s="292">
        <f t="shared" si="8"/>
        <v>0</v>
      </c>
      <c r="F32" s="292">
        <f t="shared" si="8"/>
        <v>0</v>
      </c>
      <c r="G32" s="292">
        <f t="shared" si="8"/>
        <v>0</v>
      </c>
      <c r="H32" s="292">
        <f t="shared" si="8"/>
        <v>0</v>
      </c>
      <c r="I32" s="292">
        <f t="shared" si="8"/>
        <v>0</v>
      </c>
      <c r="J32" s="292">
        <f t="shared" si="8"/>
        <v>0</v>
      </c>
      <c r="K32" s="292">
        <f t="shared" si="8"/>
        <v>0</v>
      </c>
      <c r="L32" s="292">
        <f t="shared" si="8"/>
        <v>0</v>
      </c>
      <c r="M32" s="292">
        <f t="shared" si="8"/>
        <v>0</v>
      </c>
      <c r="N32" s="292">
        <f t="shared" si="8"/>
        <v>0</v>
      </c>
      <c r="O32" s="325">
        <f t="shared" si="8"/>
        <v>0</v>
      </c>
      <c r="P32" s="326">
        <f>SUM(D32:O32)</f>
        <v>0</v>
      </c>
    </row>
    <row r="33" spans="1:16" s="1" customFormat="1" x14ac:dyDescent="0.2">
      <c r="A33" s="281" t="s">
        <v>712</v>
      </c>
      <c r="B33" s="336" t="s">
        <v>713</v>
      </c>
      <c r="C33" s="338"/>
      <c r="D33" s="287"/>
      <c r="E33" s="288"/>
      <c r="F33" s="288"/>
      <c r="G33" s="288"/>
      <c r="H33" s="288"/>
      <c r="I33" s="288"/>
      <c r="J33" s="288"/>
      <c r="K33" s="288"/>
      <c r="L33" s="288"/>
      <c r="M33" s="288"/>
      <c r="N33" s="288"/>
      <c r="O33" s="339"/>
      <c r="P33" s="340">
        <f>SUM(D33:O33)</f>
        <v>0</v>
      </c>
    </row>
    <row r="34" spans="1:16" s="1" customFormat="1" x14ac:dyDescent="0.2">
      <c r="A34" s="329"/>
      <c r="B34" s="336" t="s">
        <v>1011</v>
      </c>
      <c r="C34" s="330">
        <f t="shared" ref="C34:P34" si="9">C29+C30-C33</f>
        <v>0</v>
      </c>
      <c r="D34" s="331">
        <f t="shared" si="9"/>
        <v>0</v>
      </c>
      <c r="E34" s="332">
        <f t="shared" si="9"/>
        <v>0</v>
      </c>
      <c r="F34" s="332">
        <f t="shared" si="9"/>
        <v>0</v>
      </c>
      <c r="G34" s="332">
        <f t="shared" si="9"/>
        <v>0</v>
      </c>
      <c r="H34" s="332">
        <f t="shared" si="9"/>
        <v>0</v>
      </c>
      <c r="I34" s="332">
        <f t="shared" si="9"/>
        <v>0</v>
      </c>
      <c r="J34" s="332">
        <f t="shared" si="9"/>
        <v>0</v>
      </c>
      <c r="K34" s="332">
        <f t="shared" si="9"/>
        <v>0</v>
      </c>
      <c r="L34" s="332">
        <f t="shared" si="9"/>
        <v>0</v>
      </c>
      <c r="M34" s="332">
        <f t="shared" si="9"/>
        <v>0</v>
      </c>
      <c r="N34" s="332">
        <f t="shared" si="9"/>
        <v>0</v>
      </c>
      <c r="O34" s="333">
        <f t="shared" si="9"/>
        <v>0</v>
      </c>
      <c r="P34" s="303">
        <f t="shared" si="9"/>
        <v>0</v>
      </c>
    </row>
    <row r="35" spans="1:16" x14ac:dyDescent="0.2">
      <c r="B35" s="342"/>
    </row>
    <row r="36" spans="1:16" s="110" customFormat="1" x14ac:dyDescent="0.2">
      <c r="A36" s="335" t="s">
        <v>1016</v>
      </c>
      <c r="B36" s="309" t="s">
        <v>758</v>
      </c>
    </row>
    <row r="37" spans="1:16" s="1" customFormat="1" x14ac:dyDescent="0.2">
      <c r="A37" s="316"/>
      <c r="B37" s="336" t="s">
        <v>1008</v>
      </c>
      <c r="C37" s="337"/>
      <c r="D37" s="319">
        <f t="shared" ref="D37:O37" si="10">C42</f>
        <v>0</v>
      </c>
      <c r="E37" s="320">
        <f t="shared" si="10"/>
        <v>0</v>
      </c>
      <c r="F37" s="320">
        <f t="shared" si="10"/>
        <v>0</v>
      </c>
      <c r="G37" s="320">
        <f t="shared" si="10"/>
        <v>0</v>
      </c>
      <c r="H37" s="320">
        <f t="shared" si="10"/>
        <v>0</v>
      </c>
      <c r="I37" s="320">
        <f t="shared" si="10"/>
        <v>0</v>
      </c>
      <c r="J37" s="320">
        <f t="shared" si="10"/>
        <v>0</v>
      </c>
      <c r="K37" s="320">
        <f t="shared" si="10"/>
        <v>0</v>
      </c>
      <c r="L37" s="320">
        <f t="shared" si="10"/>
        <v>0</v>
      </c>
      <c r="M37" s="320">
        <f t="shared" si="10"/>
        <v>0</v>
      </c>
      <c r="N37" s="320">
        <f t="shared" si="10"/>
        <v>0</v>
      </c>
      <c r="O37" s="321">
        <f t="shared" si="10"/>
        <v>0</v>
      </c>
      <c r="P37" s="322">
        <f>C42</f>
        <v>0</v>
      </c>
    </row>
    <row r="38" spans="1:16" s="1" customFormat="1" x14ac:dyDescent="0.2">
      <c r="A38" s="281" t="s">
        <v>580</v>
      </c>
      <c r="B38" s="336" t="str">
        <f>VLOOKUP($A38,Справочники!$B$476:$E$545,COLUMN(Справочники!E:E)-1,FALSE)</f>
        <v>Поступления краткосрочных кредитов</v>
      </c>
      <c r="C38" s="343">
        <f>SUM(C46,C54)</f>
        <v>0</v>
      </c>
      <c r="D38" s="343">
        <f t="shared" ref="D38:O38" si="11">SUM(D46,D54)</f>
        <v>0</v>
      </c>
      <c r="E38" s="344">
        <f t="shared" si="11"/>
        <v>0</v>
      </c>
      <c r="F38" s="344">
        <f t="shared" si="11"/>
        <v>0</v>
      </c>
      <c r="G38" s="344">
        <f t="shared" si="11"/>
        <v>0</v>
      </c>
      <c r="H38" s="344">
        <f t="shared" si="11"/>
        <v>0</v>
      </c>
      <c r="I38" s="344">
        <f t="shared" si="11"/>
        <v>0</v>
      </c>
      <c r="J38" s="344">
        <f t="shared" si="11"/>
        <v>0</v>
      </c>
      <c r="K38" s="344">
        <f t="shared" si="11"/>
        <v>0</v>
      </c>
      <c r="L38" s="344">
        <f t="shared" si="11"/>
        <v>0</v>
      </c>
      <c r="M38" s="344">
        <f t="shared" si="11"/>
        <v>0</v>
      </c>
      <c r="N38" s="344">
        <f t="shared" si="11"/>
        <v>0</v>
      </c>
      <c r="O38" s="345">
        <f t="shared" si="11"/>
        <v>0</v>
      </c>
      <c r="P38" s="326">
        <f>SUM(D38:O38)</f>
        <v>0</v>
      </c>
    </row>
    <row r="39" spans="1:16" s="1" customFormat="1" ht="25.5" x14ac:dyDescent="0.2">
      <c r="A39" s="281" t="s">
        <v>503</v>
      </c>
      <c r="B39" s="341" t="str">
        <f>VLOOKUP($A39,Справочники!$B$476:$E$545,COLUMN(Справочники!E:E)-2,FALSE)</f>
        <v>Проценты по краткосрочным кредитам банков начисленные</v>
      </c>
      <c r="C39" s="343">
        <f>SUM(C47,C55)</f>
        <v>0</v>
      </c>
      <c r="D39" s="343">
        <f t="shared" ref="D39:O39" si="12">SUM(D47,D55)</f>
        <v>0</v>
      </c>
      <c r="E39" s="344">
        <f t="shared" si="12"/>
        <v>0</v>
      </c>
      <c r="F39" s="344">
        <f t="shared" si="12"/>
        <v>0</v>
      </c>
      <c r="G39" s="344">
        <f t="shared" si="12"/>
        <v>0</v>
      </c>
      <c r="H39" s="344">
        <f t="shared" si="12"/>
        <v>0</v>
      </c>
      <c r="I39" s="344">
        <f t="shared" si="12"/>
        <v>0</v>
      </c>
      <c r="J39" s="344">
        <f t="shared" si="12"/>
        <v>0</v>
      </c>
      <c r="K39" s="344">
        <f t="shared" si="12"/>
        <v>0</v>
      </c>
      <c r="L39" s="344">
        <f t="shared" si="12"/>
        <v>0</v>
      </c>
      <c r="M39" s="344">
        <f t="shared" si="12"/>
        <v>0</v>
      </c>
      <c r="N39" s="344">
        <f t="shared" si="12"/>
        <v>0</v>
      </c>
      <c r="O39" s="345">
        <f t="shared" si="12"/>
        <v>0</v>
      </c>
      <c r="P39" s="326">
        <f>SUM(D39:O39)</f>
        <v>0</v>
      </c>
    </row>
    <row r="40" spans="1:16" s="1" customFormat="1" ht="25.5" x14ac:dyDescent="0.2">
      <c r="A40" s="281" t="s">
        <v>503</v>
      </c>
      <c r="B40" s="341" t="str">
        <f>VLOOKUP($A40,Справочники!$B$476:$E$545,COLUMN(Справочники!E:E)-1,FALSE)</f>
        <v>Проценты по краткосрочным кредитам банков выплаченные</v>
      </c>
      <c r="C40" s="343">
        <f>SUM(C48,C56)</f>
        <v>0</v>
      </c>
      <c r="D40" s="343">
        <f t="shared" ref="D40:O40" si="13">SUM(D48,D56)</f>
        <v>0</v>
      </c>
      <c r="E40" s="344">
        <f t="shared" si="13"/>
        <v>0</v>
      </c>
      <c r="F40" s="344">
        <f t="shared" si="13"/>
        <v>0</v>
      </c>
      <c r="G40" s="344">
        <f t="shared" si="13"/>
        <v>0</v>
      </c>
      <c r="H40" s="344">
        <f t="shared" si="13"/>
        <v>0</v>
      </c>
      <c r="I40" s="344">
        <f t="shared" si="13"/>
        <v>0</v>
      </c>
      <c r="J40" s="344">
        <f t="shared" si="13"/>
        <v>0</v>
      </c>
      <c r="K40" s="344">
        <f t="shared" si="13"/>
        <v>0</v>
      </c>
      <c r="L40" s="344">
        <f t="shared" si="13"/>
        <v>0</v>
      </c>
      <c r="M40" s="344">
        <f t="shared" si="13"/>
        <v>0</v>
      </c>
      <c r="N40" s="344">
        <f t="shared" si="13"/>
        <v>0</v>
      </c>
      <c r="O40" s="345">
        <f t="shared" si="13"/>
        <v>0</v>
      </c>
      <c r="P40" s="326">
        <f>SUM(D40:O40)</f>
        <v>0</v>
      </c>
    </row>
    <row r="41" spans="1:16" s="1" customFormat="1" x14ac:dyDescent="0.2">
      <c r="A41" s="281" t="s">
        <v>710</v>
      </c>
      <c r="B41" s="336" t="str">
        <f>VLOOKUP($A41,Справочники!$B$476:$E$545,COLUMN(Справочники!E:E)-1,FALSE)</f>
        <v>Выплаты краткосрочных кредитов</v>
      </c>
      <c r="C41" s="346">
        <f>SUM(C49,C57)</f>
        <v>0</v>
      </c>
      <c r="D41" s="343">
        <f t="shared" ref="D41:O41" si="14">SUM(D49,D57)</f>
        <v>0</v>
      </c>
      <c r="E41" s="344">
        <f t="shared" si="14"/>
        <v>0</v>
      </c>
      <c r="F41" s="344">
        <f t="shared" si="14"/>
        <v>0</v>
      </c>
      <c r="G41" s="344">
        <f t="shared" si="14"/>
        <v>0</v>
      </c>
      <c r="H41" s="344">
        <f t="shared" si="14"/>
        <v>0</v>
      </c>
      <c r="I41" s="344">
        <f t="shared" si="14"/>
        <v>0</v>
      </c>
      <c r="J41" s="344">
        <f t="shared" si="14"/>
        <v>0</v>
      </c>
      <c r="K41" s="344">
        <f t="shared" si="14"/>
        <v>0</v>
      </c>
      <c r="L41" s="344">
        <f t="shared" si="14"/>
        <v>0</v>
      </c>
      <c r="M41" s="344">
        <f t="shared" si="14"/>
        <v>0</v>
      </c>
      <c r="N41" s="344">
        <f t="shared" si="14"/>
        <v>0</v>
      </c>
      <c r="O41" s="345">
        <f t="shared" si="14"/>
        <v>0</v>
      </c>
      <c r="P41" s="326">
        <f>SUM(P49,P57)</f>
        <v>0</v>
      </c>
    </row>
    <row r="42" spans="1:16" s="1" customFormat="1" x14ac:dyDescent="0.2">
      <c r="A42" s="329"/>
      <c r="B42" s="336" t="s">
        <v>1011</v>
      </c>
      <c r="C42" s="330">
        <f>SUM(C50,C58)</f>
        <v>0</v>
      </c>
      <c r="D42" s="331">
        <f t="shared" ref="D42:O42" si="15">SUM(D50,D58)</f>
        <v>0</v>
      </c>
      <c r="E42" s="332">
        <f t="shared" si="15"/>
        <v>0</v>
      </c>
      <c r="F42" s="332">
        <f t="shared" si="15"/>
        <v>0</v>
      </c>
      <c r="G42" s="332">
        <f t="shared" si="15"/>
        <v>0</v>
      </c>
      <c r="H42" s="332">
        <f t="shared" si="15"/>
        <v>0</v>
      </c>
      <c r="I42" s="332">
        <f t="shared" si="15"/>
        <v>0</v>
      </c>
      <c r="J42" s="332">
        <f t="shared" si="15"/>
        <v>0</v>
      </c>
      <c r="K42" s="332">
        <f t="shared" si="15"/>
        <v>0</v>
      </c>
      <c r="L42" s="332">
        <f t="shared" si="15"/>
        <v>0</v>
      </c>
      <c r="M42" s="332">
        <f t="shared" si="15"/>
        <v>0</v>
      </c>
      <c r="N42" s="332">
        <f t="shared" si="15"/>
        <v>0</v>
      </c>
      <c r="O42" s="333">
        <f t="shared" si="15"/>
        <v>0</v>
      </c>
      <c r="P42" s="303">
        <f>SUM(P50,P58)</f>
        <v>0</v>
      </c>
    </row>
    <row r="43" spans="1:16" s="1" customFormat="1" collapsed="1" x14ac:dyDescent="0.2">
      <c r="A43" s="101"/>
      <c r="B43" s="347" t="s">
        <v>1017</v>
      </c>
      <c r="C43" s="348"/>
      <c r="D43" s="348"/>
      <c r="E43" s="348"/>
      <c r="F43" s="348"/>
      <c r="G43" s="348"/>
      <c r="H43" s="348"/>
      <c r="I43" s="348"/>
      <c r="J43" s="348"/>
      <c r="K43" s="348"/>
      <c r="L43" s="348"/>
      <c r="M43" s="348"/>
      <c r="N43" s="348"/>
      <c r="O43" s="348"/>
      <c r="P43" s="348"/>
    </row>
    <row r="44" spans="1:16" s="1" customFormat="1" hidden="1" outlineLevel="1" x14ac:dyDescent="0.2">
      <c r="A44" s="101"/>
      <c r="B44" s="347" t="s">
        <v>270</v>
      </c>
      <c r="C44" s="956" t="s">
        <v>1018</v>
      </c>
      <c r="D44" s="956"/>
      <c r="E44" s="349"/>
      <c r="F44" s="348"/>
      <c r="G44" s="348"/>
      <c r="H44" s="348"/>
      <c r="I44" s="348"/>
      <c r="J44" s="348"/>
      <c r="K44" s="348"/>
      <c r="L44" s="348"/>
      <c r="M44" s="348"/>
      <c r="N44" s="348"/>
      <c r="O44" s="348"/>
      <c r="P44" s="348"/>
    </row>
    <row r="45" spans="1:16" s="1" customFormat="1" hidden="1" outlineLevel="1" x14ac:dyDescent="0.2">
      <c r="A45" s="316"/>
      <c r="B45" s="336" t="s">
        <v>1008</v>
      </c>
      <c r="C45" s="337">
        <v>0</v>
      </c>
      <c r="D45" s="319">
        <f t="shared" ref="D45:O45" si="16">C50</f>
        <v>0</v>
      </c>
      <c r="E45" s="320">
        <f t="shared" si="16"/>
        <v>0</v>
      </c>
      <c r="F45" s="320">
        <f t="shared" si="16"/>
        <v>0</v>
      </c>
      <c r="G45" s="320">
        <f t="shared" si="16"/>
        <v>0</v>
      </c>
      <c r="H45" s="320">
        <f t="shared" si="16"/>
        <v>0</v>
      </c>
      <c r="I45" s="320">
        <f t="shared" si="16"/>
        <v>0</v>
      </c>
      <c r="J45" s="320">
        <f t="shared" si="16"/>
        <v>0</v>
      </c>
      <c r="K45" s="320">
        <f t="shared" si="16"/>
        <v>0</v>
      </c>
      <c r="L45" s="320">
        <f t="shared" si="16"/>
        <v>0</v>
      </c>
      <c r="M45" s="320">
        <f t="shared" si="16"/>
        <v>0</v>
      </c>
      <c r="N45" s="320">
        <f t="shared" si="16"/>
        <v>0</v>
      </c>
      <c r="O45" s="321">
        <f t="shared" si="16"/>
        <v>0</v>
      </c>
      <c r="P45" s="322">
        <f>C50</f>
        <v>0</v>
      </c>
    </row>
    <row r="46" spans="1:16" s="1" customFormat="1" hidden="1" outlineLevel="1" x14ac:dyDescent="0.2">
      <c r="A46" s="281" t="s">
        <v>580</v>
      </c>
      <c r="B46" s="336" t="str">
        <f>VLOOKUP($A46,Справочники!$B$476:$E$545,COLUMN(Справочники!E:E)-1,FALSE)</f>
        <v>Поступления краткосрочных кредитов</v>
      </c>
      <c r="C46" s="338"/>
      <c r="D46" s="287"/>
      <c r="E46" s="288"/>
      <c r="F46" s="288"/>
      <c r="G46" s="288"/>
      <c r="H46" s="288"/>
      <c r="I46" s="288"/>
      <c r="J46" s="288"/>
      <c r="K46" s="288"/>
      <c r="L46" s="288"/>
      <c r="M46" s="288"/>
      <c r="N46" s="288"/>
      <c r="O46" s="339"/>
      <c r="P46" s="340">
        <f>SUM(D46:O46)</f>
        <v>0</v>
      </c>
    </row>
    <row r="47" spans="1:16" s="1" customFormat="1" ht="25.5" hidden="1" outlineLevel="1" x14ac:dyDescent="0.2">
      <c r="A47" s="281" t="s">
        <v>503</v>
      </c>
      <c r="B47" s="341" t="str">
        <f>VLOOKUP($A47,Справочники!$B$476:$E$545,COLUMN(Справочники!E:E)-2,FALSE)</f>
        <v>Проценты по краткосрочным кредитам банков начисленные</v>
      </c>
      <c r="C47" s="324">
        <f>(C50*$E$44/100)/12</f>
        <v>0</v>
      </c>
      <c r="D47" s="291">
        <f t="shared" ref="D47:O47" si="17">(D50*$E$44/100)/12</f>
        <v>0</v>
      </c>
      <c r="E47" s="292">
        <f t="shared" si="17"/>
        <v>0</v>
      </c>
      <c r="F47" s="292">
        <f t="shared" si="17"/>
        <v>0</v>
      </c>
      <c r="G47" s="292">
        <f t="shared" si="17"/>
        <v>0</v>
      </c>
      <c r="H47" s="292">
        <f t="shared" si="17"/>
        <v>0</v>
      </c>
      <c r="I47" s="292">
        <f t="shared" si="17"/>
        <v>0</v>
      </c>
      <c r="J47" s="292">
        <f t="shared" si="17"/>
        <v>0</v>
      </c>
      <c r="K47" s="292">
        <f t="shared" si="17"/>
        <v>0</v>
      </c>
      <c r="L47" s="292">
        <f t="shared" si="17"/>
        <v>0</v>
      </c>
      <c r="M47" s="292">
        <f t="shared" si="17"/>
        <v>0</v>
      </c>
      <c r="N47" s="292">
        <f t="shared" si="17"/>
        <v>0</v>
      </c>
      <c r="O47" s="325">
        <f t="shared" si="17"/>
        <v>0</v>
      </c>
      <c r="P47" s="326">
        <f>SUM(D47:O47)</f>
        <v>0</v>
      </c>
    </row>
    <row r="48" spans="1:16" s="1" customFormat="1" ht="25.5" hidden="1" outlineLevel="1" x14ac:dyDescent="0.2">
      <c r="A48" s="281" t="s">
        <v>503</v>
      </c>
      <c r="B48" s="341" t="str">
        <f>VLOOKUP($A48,Справочники!$B$476:$E$545,COLUMN(Справочники!E:E)-1,FALSE)</f>
        <v>Проценты по краткосрочным кредитам банков выплаченные</v>
      </c>
      <c r="C48" s="324">
        <f t="shared" ref="C48:O48" si="18">C47</f>
        <v>0</v>
      </c>
      <c r="D48" s="291">
        <f t="shared" si="18"/>
        <v>0</v>
      </c>
      <c r="E48" s="292">
        <f t="shared" si="18"/>
        <v>0</v>
      </c>
      <c r="F48" s="292">
        <f t="shared" si="18"/>
        <v>0</v>
      </c>
      <c r="G48" s="292">
        <f t="shared" si="18"/>
        <v>0</v>
      </c>
      <c r="H48" s="292">
        <f t="shared" si="18"/>
        <v>0</v>
      </c>
      <c r="I48" s="292">
        <f t="shared" si="18"/>
        <v>0</v>
      </c>
      <c r="J48" s="292">
        <f t="shared" si="18"/>
        <v>0</v>
      </c>
      <c r="K48" s="292">
        <f t="shared" si="18"/>
        <v>0</v>
      </c>
      <c r="L48" s="292">
        <f t="shared" si="18"/>
        <v>0</v>
      </c>
      <c r="M48" s="292">
        <f t="shared" si="18"/>
        <v>0</v>
      </c>
      <c r="N48" s="292">
        <f t="shared" si="18"/>
        <v>0</v>
      </c>
      <c r="O48" s="325">
        <f t="shared" si="18"/>
        <v>0</v>
      </c>
      <c r="P48" s="326">
        <f>SUM(D48:O48)</f>
        <v>0</v>
      </c>
    </row>
    <row r="49" spans="1:16" s="1" customFormat="1" hidden="1" outlineLevel="1" x14ac:dyDescent="0.2">
      <c r="A49" s="281" t="s">
        <v>710</v>
      </c>
      <c r="B49" s="336" t="str">
        <f>VLOOKUP($A49,Справочники!$B$476:$E$545,COLUMN(Справочники!E:E)-1,FALSE)</f>
        <v>Выплаты краткосрочных кредитов</v>
      </c>
      <c r="C49" s="338"/>
      <c r="D49" s="287"/>
      <c r="E49" s="288"/>
      <c r="F49" s="288"/>
      <c r="G49" s="288"/>
      <c r="H49" s="288"/>
      <c r="I49" s="288"/>
      <c r="J49" s="288"/>
      <c r="K49" s="288"/>
      <c r="L49" s="288"/>
      <c r="M49" s="288"/>
      <c r="N49" s="288"/>
      <c r="O49" s="339"/>
      <c r="P49" s="340">
        <f>SUM(D49:O49)</f>
        <v>0</v>
      </c>
    </row>
    <row r="50" spans="1:16" s="1" customFormat="1" hidden="1" outlineLevel="1" x14ac:dyDescent="0.2">
      <c r="A50" s="329"/>
      <c r="B50" s="336" t="s">
        <v>1011</v>
      </c>
      <c r="C50" s="330">
        <f t="shared" ref="C50:P50" si="19">C45+C46-C49</f>
        <v>0</v>
      </c>
      <c r="D50" s="331">
        <f t="shared" si="19"/>
        <v>0</v>
      </c>
      <c r="E50" s="332">
        <f t="shared" si="19"/>
        <v>0</v>
      </c>
      <c r="F50" s="332">
        <f t="shared" si="19"/>
        <v>0</v>
      </c>
      <c r="G50" s="332">
        <f t="shared" si="19"/>
        <v>0</v>
      </c>
      <c r="H50" s="332">
        <f t="shared" si="19"/>
        <v>0</v>
      </c>
      <c r="I50" s="332">
        <f t="shared" si="19"/>
        <v>0</v>
      </c>
      <c r="J50" s="332">
        <f t="shared" si="19"/>
        <v>0</v>
      </c>
      <c r="K50" s="332">
        <f t="shared" si="19"/>
        <v>0</v>
      </c>
      <c r="L50" s="332">
        <f t="shared" si="19"/>
        <v>0</v>
      </c>
      <c r="M50" s="332">
        <f t="shared" si="19"/>
        <v>0</v>
      </c>
      <c r="N50" s="332">
        <f t="shared" si="19"/>
        <v>0</v>
      </c>
      <c r="O50" s="333">
        <f t="shared" si="19"/>
        <v>0</v>
      </c>
      <c r="P50" s="303">
        <f t="shared" si="19"/>
        <v>0</v>
      </c>
    </row>
    <row r="51" spans="1:16" s="1" customFormat="1" hidden="1" outlineLevel="1" x14ac:dyDescent="0.2">
      <c r="A51" s="101"/>
      <c r="B51" s="101"/>
      <c r="C51" s="348"/>
      <c r="D51" s="348"/>
      <c r="E51" s="348"/>
      <c r="F51" s="348"/>
      <c r="G51" s="348"/>
      <c r="H51" s="348"/>
      <c r="I51" s="348"/>
      <c r="J51" s="348"/>
      <c r="K51" s="348"/>
      <c r="L51" s="348"/>
      <c r="M51" s="348"/>
      <c r="N51" s="348"/>
      <c r="O51" s="348"/>
      <c r="P51" s="348"/>
    </row>
    <row r="52" spans="1:16" s="1" customFormat="1" hidden="1" outlineLevel="1" x14ac:dyDescent="0.2">
      <c r="A52" s="101"/>
      <c r="B52" s="347" t="s">
        <v>271</v>
      </c>
      <c r="C52" s="956" t="s">
        <v>1018</v>
      </c>
      <c r="D52" s="956"/>
      <c r="E52" s="349">
        <v>14</v>
      </c>
      <c r="F52" s="348"/>
      <c r="G52" s="348"/>
      <c r="H52" s="348"/>
      <c r="I52" s="348"/>
      <c r="J52" s="348"/>
      <c r="K52" s="348"/>
      <c r="L52" s="348"/>
      <c r="M52" s="348"/>
      <c r="N52" s="348"/>
      <c r="O52" s="348"/>
      <c r="P52" s="348"/>
    </row>
    <row r="53" spans="1:16" s="1" customFormat="1" hidden="1" outlineLevel="1" x14ac:dyDescent="0.2">
      <c r="A53" s="316"/>
      <c r="B53" s="336" t="s">
        <v>1008</v>
      </c>
      <c r="C53" s="337">
        <v>0</v>
      </c>
      <c r="D53" s="319">
        <f t="shared" ref="D53:O53" si="20">C58</f>
        <v>0</v>
      </c>
      <c r="E53" s="320">
        <f t="shared" si="20"/>
        <v>0</v>
      </c>
      <c r="F53" s="320">
        <f t="shared" si="20"/>
        <v>0</v>
      </c>
      <c r="G53" s="320">
        <f t="shared" si="20"/>
        <v>0</v>
      </c>
      <c r="H53" s="320">
        <f t="shared" si="20"/>
        <v>0</v>
      </c>
      <c r="I53" s="320">
        <f t="shared" si="20"/>
        <v>0</v>
      </c>
      <c r="J53" s="320">
        <f t="shared" si="20"/>
        <v>0</v>
      </c>
      <c r="K53" s="320">
        <f t="shared" si="20"/>
        <v>0</v>
      </c>
      <c r="L53" s="320">
        <f t="shared" si="20"/>
        <v>0</v>
      </c>
      <c r="M53" s="320">
        <f t="shared" si="20"/>
        <v>0</v>
      </c>
      <c r="N53" s="320">
        <f t="shared" si="20"/>
        <v>0</v>
      </c>
      <c r="O53" s="321">
        <f t="shared" si="20"/>
        <v>0</v>
      </c>
      <c r="P53" s="322">
        <f>C58</f>
        <v>0</v>
      </c>
    </row>
    <row r="54" spans="1:16" s="1" customFormat="1" hidden="1" outlineLevel="1" x14ac:dyDescent="0.2">
      <c r="A54" s="281" t="s">
        <v>580</v>
      </c>
      <c r="B54" s="336" t="str">
        <f>VLOOKUP($A54,Справочники!$B$476:$E$545,COLUMN(Справочники!E:E)-1,FALSE)</f>
        <v>Поступления краткосрочных кредитов</v>
      </c>
      <c r="C54" s="338"/>
      <c r="D54" s="287"/>
      <c r="E54" s="288"/>
      <c r="F54" s="288"/>
      <c r="G54" s="288"/>
      <c r="H54" s="288">
        <v>0</v>
      </c>
      <c r="I54" s="288"/>
      <c r="J54" s="288"/>
      <c r="K54" s="288"/>
      <c r="L54" s="288"/>
      <c r="M54" s="288"/>
      <c r="N54" s="288"/>
      <c r="O54" s="339"/>
      <c r="P54" s="340">
        <f>SUM(D54:O54)</f>
        <v>0</v>
      </c>
    </row>
    <row r="55" spans="1:16" s="1" customFormat="1" ht="25.5" hidden="1" outlineLevel="1" x14ac:dyDescent="0.2">
      <c r="A55" s="281" t="s">
        <v>503</v>
      </c>
      <c r="B55" s="341" t="str">
        <f>VLOOKUP($A55,Справочники!$B$476:$E$545,COLUMN(Справочники!E:E)-2,FALSE)</f>
        <v>Проценты по краткосрочным кредитам банков начисленные</v>
      </c>
      <c r="C55" s="324">
        <f>(C58*$E$52/100)/12</f>
        <v>0</v>
      </c>
      <c r="D55" s="291">
        <f t="shared" ref="D55:O55" si="21">(D58*$E$52/100)/12</f>
        <v>0</v>
      </c>
      <c r="E55" s="292">
        <f t="shared" si="21"/>
        <v>0</v>
      </c>
      <c r="F55" s="292">
        <f t="shared" si="21"/>
        <v>0</v>
      </c>
      <c r="G55" s="292">
        <f t="shared" si="21"/>
        <v>0</v>
      </c>
      <c r="H55" s="292">
        <f t="shared" si="21"/>
        <v>0</v>
      </c>
      <c r="I55" s="292">
        <f t="shared" si="21"/>
        <v>0</v>
      </c>
      <c r="J55" s="292">
        <f t="shared" si="21"/>
        <v>0</v>
      </c>
      <c r="K55" s="292">
        <f t="shared" si="21"/>
        <v>0</v>
      </c>
      <c r="L55" s="292">
        <f t="shared" si="21"/>
        <v>0</v>
      </c>
      <c r="M55" s="292">
        <f t="shared" si="21"/>
        <v>0</v>
      </c>
      <c r="N55" s="292">
        <f t="shared" si="21"/>
        <v>0</v>
      </c>
      <c r="O55" s="325">
        <f t="shared" si="21"/>
        <v>0</v>
      </c>
      <c r="P55" s="326">
        <f>SUM(D55:O55)</f>
        <v>0</v>
      </c>
    </row>
    <row r="56" spans="1:16" s="1" customFormat="1" ht="25.5" hidden="1" outlineLevel="1" x14ac:dyDescent="0.2">
      <c r="A56" s="281" t="s">
        <v>503</v>
      </c>
      <c r="B56" s="341" t="str">
        <f>VLOOKUP($A56,Справочники!$B$476:$E$545,COLUMN(Справочники!E:E)-1,FALSE)</f>
        <v>Проценты по краткосрочным кредитам банков выплаченные</v>
      </c>
      <c r="C56" s="324">
        <f t="shared" ref="C56:O56" si="22">C55</f>
        <v>0</v>
      </c>
      <c r="D56" s="291">
        <f t="shared" si="22"/>
        <v>0</v>
      </c>
      <c r="E56" s="292">
        <f t="shared" si="22"/>
        <v>0</v>
      </c>
      <c r="F56" s="292">
        <f t="shared" si="22"/>
        <v>0</v>
      </c>
      <c r="G56" s="292">
        <f t="shared" si="22"/>
        <v>0</v>
      </c>
      <c r="H56" s="292">
        <f t="shared" si="22"/>
        <v>0</v>
      </c>
      <c r="I56" s="292">
        <f t="shared" si="22"/>
        <v>0</v>
      </c>
      <c r="J56" s="292">
        <f t="shared" si="22"/>
        <v>0</v>
      </c>
      <c r="K56" s="292">
        <f t="shared" si="22"/>
        <v>0</v>
      </c>
      <c r="L56" s="292">
        <f t="shared" si="22"/>
        <v>0</v>
      </c>
      <c r="M56" s="292">
        <f t="shared" si="22"/>
        <v>0</v>
      </c>
      <c r="N56" s="292">
        <f t="shared" si="22"/>
        <v>0</v>
      </c>
      <c r="O56" s="325">
        <f t="shared" si="22"/>
        <v>0</v>
      </c>
      <c r="P56" s="326">
        <f>SUM(D56:O56)</f>
        <v>0</v>
      </c>
    </row>
    <row r="57" spans="1:16" s="1" customFormat="1" hidden="1" outlineLevel="1" x14ac:dyDescent="0.2">
      <c r="A57" s="281" t="s">
        <v>710</v>
      </c>
      <c r="B57" s="336" t="str">
        <f>VLOOKUP($A57,Справочники!$B$476:$E$545,COLUMN(Справочники!E:E)-1,FALSE)</f>
        <v>Выплаты краткосрочных кредитов</v>
      </c>
      <c r="C57" s="338"/>
      <c r="D57" s="287"/>
      <c r="E57" s="288"/>
      <c r="F57" s="288"/>
      <c r="G57" s="288"/>
      <c r="H57" s="288"/>
      <c r="I57" s="288"/>
      <c r="J57" s="288"/>
      <c r="K57" s="288"/>
      <c r="L57" s="288"/>
      <c r="M57" s="288"/>
      <c r="N57" s="288"/>
      <c r="O57" s="339"/>
      <c r="P57" s="340">
        <f>SUM(D57:O57)</f>
        <v>0</v>
      </c>
    </row>
    <row r="58" spans="1:16" s="1" customFormat="1" hidden="1" outlineLevel="1" x14ac:dyDescent="0.2">
      <c r="A58" s="329"/>
      <c r="B58" s="336" t="s">
        <v>1011</v>
      </c>
      <c r="C58" s="330">
        <f t="shared" ref="C58:P58" si="23">C53+C54-C57</f>
        <v>0</v>
      </c>
      <c r="D58" s="331">
        <f t="shared" si="23"/>
        <v>0</v>
      </c>
      <c r="E58" s="332">
        <f t="shared" si="23"/>
        <v>0</v>
      </c>
      <c r="F58" s="332">
        <f t="shared" si="23"/>
        <v>0</v>
      </c>
      <c r="G58" s="332">
        <f t="shared" si="23"/>
        <v>0</v>
      </c>
      <c r="H58" s="332">
        <f t="shared" si="23"/>
        <v>0</v>
      </c>
      <c r="I58" s="332">
        <f t="shared" si="23"/>
        <v>0</v>
      </c>
      <c r="J58" s="332">
        <f t="shared" si="23"/>
        <v>0</v>
      </c>
      <c r="K58" s="332">
        <f t="shared" si="23"/>
        <v>0</v>
      </c>
      <c r="L58" s="332">
        <f t="shared" si="23"/>
        <v>0</v>
      </c>
      <c r="M58" s="332">
        <f t="shared" si="23"/>
        <v>0</v>
      </c>
      <c r="N58" s="332">
        <f t="shared" si="23"/>
        <v>0</v>
      </c>
      <c r="O58" s="333">
        <f t="shared" si="23"/>
        <v>0</v>
      </c>
      <c r="P58" s="303">
        <f t="shared" si="23"/>
        <v>0</v>
      </c>
    </row>
    <row r="59" spans="1:16" s="1" customFormat="1" hidden="1" outlineLevel="1" x14ac:dyDescent="0.2">
      <c r="A59" s="101"/>
      <c r="B59" s="101"/>
      <c r="C59" s="738"/>
      <c r="D59" s="738"/>
      <c r="E59" s="348"/>
      <c r="F59" s="348"/>
      <c r="G59" s="348"/>
      <c r="H59" s="348"/>
      <c r="I59" s="348"/>
      <c r="J59" s="348"/>
      <c r="K59" s="348"/>
      <c r="L59" s="348"/>
      <c r="M59" s="348"/>
      <c r="N59" s="348"/>
      <c r="O59" s="348"/>
      <c r="P59" s="348"/>
    </row>
    <row r="60" spans="1:16" s="1" customFormat="1" x14ac:dyDescent="0.2">
      <c r="A60" s="101"/>
      <c r="B60" s="101"/>
      <c r="C60" s="348"/>
      <c r="D60" s="348"/>
      <c r="E60" s="348"/>
      <c r="F60" s="348"/>
      <c r="G60" s="348"/>
      <c r="H60" s="348"/>
      <c r="I60" s="348"/>
      <c r="J60" s="348"/>
      <c r="K60" s="348"/>
      <c r="L60" s="348"/>
      <c r="M60" s="348"/>
      <c r="N60" s="348"/>
      <c r="O60" s="348"/>
      <c r="P60" s="348"/>
    </row>
    <row r="61" spans="1:16" s="110" customFormat="1" x14ac:dyDescent="0.2">
      <c r="A61" s="335" t="s">
        <v>1026</v>
      </c>
      <c r="B61" s="309" t="s">
        <v>1027</v>
      </c>
      <c r="C61" s="350"/>
      <c r="D61" s="350"/>
      <c r="E61" s="351"/>
    </row>
    <row r="62" spans="1:16" s="1" customFormat="1" x14ac:dyDescent="0.2">
      <c r="A62" s="316"/>
      <c r="B62" s="336" t="s">
        <v>1008</v>
      </c>
      <c r="C62" s="346"/>
      <c r="D62" s="352">
        <f>C67</f>
        <v>0</v>
      </c>
      <c r="E62" s="353">
        <f t="shared" ref="E62:O62" si="24">D67</f>
        <v>0</v>
      </c>
      <c r="F62" s="353">
        <f t="shared" si="24"/>
        <v>0</v>
      </c>
      <c r="G62" s="353">
        <f t="shared" si="24"/>
        <v>0</v>
      </c>
      <c r="H62" s="353">
        <f t="shared" si="24"/>
        <v>0</v>
      </c>
      <c r="I62" s="353">
        <f t="shared" si="24"/>
        <v>0</v>
      </c>
      <c r="J62" s="353">
        <f t="shared" si="24"/>
        <v>0</v>
      </c>
      <c r="K62" s="353">
        <f t="shared" si="24"/>
        <v>0</v>
      </c>
      <c r="L62" s="353">
        <f t="shared" si="24"/>
        <v>0</v>
      </c>
      <c r="M62" s="353">
        <f t="shared" si="24"/>
        <v>0</v>
      </c>
      <c r="N62" s="353">
        <f t="shared" si="24"/>
        <v>0</v>
      </c>
      <c r="O62" s="354">
        <f t="shared" si="24"/>
        <v>0</v>
      </c>
      <c r="P62" s="355">
        <f>C67</f>
        <v>0</v>
      </c>
    </row>
    <row r="63" spans="1:16" s="1" customFormat="1" x14ac:dyDescent="0.2">
      <c r="A63" s="281" t="s">
        <v>584</v>
      </c>
      <c r="B63" s="336" t="str">
        <f>VLOOKUP($A63,Справочники!$B$476:$E$545,COLUMN(Справочники!E:E)-1,FALSE)</f>
        <v>Поступления займов</v>
      </c>
      <c r="C63" s="346">
        <f>SUM(C72,C80)</f>
        <v>0</v>
      </c>
      <c r="D63" s="343">
        <f t="shared" ref="D63:O63" si="25">SUM(D72,D80)</f>
        <v>0</v>
      </c>
      <c r="E63" s="344">
        <f t="shared" si="25"/>
        <v>0</v>
      </c>
      <c r="F63" s="344">
        <f t="shared" si="25"/>
        <v>0</v>
      </c>
      <c r="G63" s="344">
        <f t="shared" si="25"/>
        <v>0</v>
      </c>
      <c r="H63" s="344">
        <f t="shared" si="25"/>
        <v>0</v>
      </c>
      <c r="I63" s="344">
        <f t="shared" si="25"/>
        <v>0</v>
      </c>
      <c r="J63" s="344">
        <f t="shared" si="25"/>
        <v>0</v>
      </c>
      <c r="K63" s="344">
        <f t="shared" si="25"/>
        <v>0</v>
      </c>
      <c r="L63" s="344">
        <f t="shared" si="25"/>
        <v>0</v>
      </c>
      <c r="M63" s="344">
        <f t="shared" si="25"/>
        <v>0</v>
      </c>
      <c r="N63" s="344">
        <f t="shared" si="25"/>
        <v>0</v>
      </c>
      <c r="O63" s="345">
        <f t="shared" si="25"/>
        <v>0</v>
      </c>
      <c r="P63" s="326">
        <f>SUM(D63:O63)</f>
        <v>0</v>
      </c>
    </row>
    <row r="64" spans="1:16" s="1" customFormat="1" x14ac:dyDescent="0.2">
      <c r="A64" s="281" t="s">
        <v>507</v>
      </c>
      <c r="B64" s="341" t="str">
        <f>VLOOKUP($A64,Справочники!$B$476:$E$545,COLUMN(Справочники!E:E)-2,FALSE)</f>
        <v>Проценты по займам начисленные</v>
      </c>
      <c r="C64" s="346">
        <f>SUM(C73,C81)</f>
        <v>0</v>
      </c>
      <c r="D64" s="343">
        <f t="shared" ref="D64:O64" si="26">SUM(D73,D81)</f>
        <v>0</v>
      </c>
      <c r="E64" s="344">
        <f t="shared" si="26"/>
        <v>0</v>
      </c>
      <c r="F64" s="344">
        <f t="shared" si="26"/>
        <v>0</v>
      </c>
      <c r="G64" s="344">
        <f t="shared" si="26"/>
        <v>0</v>
      </c>
      <c r="H64" s="344">
        <f t="shared" si="26"/>
        <v>0</v>
      </c>
      <c r="I64" s="344">
        <f t="shared" si="26"/>
        <v>0</v>
      </c>
      <c r="J64" s="344">
        <f t="shared" si="26"/>
        <v>0</v>
      </c>
      <c r="K64" s="344">
        <f t="shared" si="26"/>
        <v>0</v>
      </c>
      <c r="L64" s="344">
        <f t="shared" si="26"/>
        <v>0</v>
      </c>
      <c r="M64" s="344">
        <f t="shared" si="26"/>
        <v>0</v>
      </c>
      <c r="N64" s="344">
        <f t="shared" si="26"/>
        <v>0</v>
      </c>
      <c r="O64" s="345">
        <f t="shared" si="26"/>
        <v>0</v>
      </c>
      <c r="P64" s="326">
        <f>SUM(D64:O64)</f>
        <v>0</v>
      </c>
    </row>
    <row r="65" spans="1:16" s="1" customFormat="1" x14ac:dyDescent="0.2">
      <c r="A65" s="281" t="s">
        <v>507</v>
      </c>
      <c r="B65" s="341" t="str">
        <f>VLOOKUP($A65,Справочники!$B$476:$E$545,COLUMN(Справочники!E:E)-1,FALSE)</f>
        <v>Проценты по займам выплаченные</v>
      </c>
      <c r="C65" s="346">
        <f>SUM(C74,C82)</f>
        <v>0</v>
      </c>
      <c r="D65" s="343">
        <f t="shared" ref="D65:O65" si="27">SUM(D74,D82)</f>
        <v>0</v>
      </c>
      <c r="E65" s="344">
        <f t="shared" si="27"/>
        <v>0</v>
      </c>
      <c r="F65" s="344">
        <f t="shared" si="27"/>
        <v>0</v>
      </c>
      <c r="G65" s="344">
        <f t="shared" si="27"/>
        <v>0</v>
      </c>
      <c r="H65" s="344">
        <f t="shared" si="27"/>
        <v>0</v>
      </c>
      <c r="I65" s="344">
        <f t="shared" si="27"/>
        <v>0</v>
      </c>
      <c r="J65" s="344">
        <f t="shared" si="27"/>
        <v>0</v>
      </c>
      <c r="K65" s="344">
        <f t="shared" si="27"/>
        <v>0</v>
      </c>
      <c r="L65" s="344">
        <f t="shared" si="27"/>
        <v>0</v>
      </c>
      <c r="M65" s="344">
        <f t="shared" si="27"/>
        <v>0</v>
      </c>
      <c r="N65" s="344">
        <f t="shared" si="27"/>
        <v>0</v>
      </c>
      <c r="O65" s="345">
        <f t="shared" si="27"/>
        <v>0</v>
      </c>
      <c r="P65" s="326">
        <f>SUM(D65:O65)</f>
        <v>0</v>
      </c>
    </row>
    <row r="66" spans="1:16" s="1" customFormat="1" x14ac:dyDescent="0.2">
      <c r="A66" s="281" t="s">
        <v>714</v>
      </c>
      <c r="B66" s="336" t="str">
        <f>VLOOKUP($A66,Справочники!$B$476:$E$545,COLUMN(Справочники!E:E)-1,FALSE)</f>
        <v>Выплаты займов</v>
      </c>
      <c r="C66" s="346">
        <f>SUM(C75,C83)</f>
        <v>0</v>
      </c>
      <c r="D66" s="343">
        <f t="shared" ref="D66:O66" si="28">SUM(D75,D83)</f>
        <v>0</v>
      </c>
      <c r="E66" s="344">
        <f t="shared" si="28"/>
        <v>0</v>
      </c>
      <c r="F66" s="344">
        <f t="shared" si="28"/>
        <v>0</v>
      </c>
      <c r="G66" s="344">
        <f t="shared" si="28"/>
        <v>0</v>
      </c>
      <c r="H66" s="344">
        <f t="shared" si="28"/>
        <v>0</v>
      </c>
      <c r="I66" s="344">
        <f t="shared" si="28"/>
        <v>0</v>
      </c>
      <c r="J66" s="344">
        <f t="shared" si="28"/>
        <v>0</v>
      </c>
      <c r="K66" s="344">
        <f t="shared" si="28"/>
        <v>0</v>
      </c>
      <c r="L66" s="344">
        <f t="shared" si="28"/>
        <v>0</v>
      </c>
      <c r="M66" s="344">
        <f t="shared" si="28"/>
        <v>0</v>
      </c>
      <c r="N66" s="344">
        <f t="shared" si="28"/>
        <v>0</v>
      </c>
      <c r="O66" s="345">
        <f t="shared" si="28"/>
        <v>0</v>
      </c>
      <c r="P66" s="326">
        <f>SUM(D66:O66)</f>
        <v>0</v>
      </c>
    </row>
    <row r="67" spans="1:16" s="1" customFormat="1" x14ac:dyDescent="0.2">
      <c r="A67" s="329"/>
      <c r="B67" s="336" t="s">
        <v>1011</v>
      </c>
      <c r="C67" s="356">
        <f>C62+C63-C66</f>
        <v>0</v>
      </c>
      <c r="D67" s="357">
        <f t="shared" ref="D67:O67" si="29">D62+D63-D66</f>
        <v>0</v>
      </c>
      <c r="E67" s="358">
        <f t="shared" si="29"/>
        <v>0</v>
      </c>
      <c r="F67" s="358">
        <f t="shared" si="29"/>
        <v>0</v>
      </c>
      <c r="G67" s="358">
        <f t="shared" si="29"/>
        <v>0</v>
      </c>
      <c r="H67" s="358">
        <f t="shared" si="29"/>
        <v>0</v>
      </c>
      <c r="I67" s="358">
        <f t="shared" si="29"/>
        <v>0</v>
      </c>
      <c r="J67" s="358">
        <f t="shared" si="29"/>
        <v>0</v>
      </c>
      <c r="K67" s="358">
        <f t="shared" si="29"/>
        <v>0</v>
      </c>
      <c r="L67" s="358">
        <f t="shared" si="29"/>
        <v>0</v>
      </c>
      <c r="M67" s="358">
        <f t="shared" si="29"/>
        <v>0</v>
      </c>
      <c r="N67" s="358">
        <f t="shared" si="29"/>
        <v>0</v>
      </c>
      <c r="O67" s="359">
        <f t="shared" si="29"/>
        <v>0</v>
      </c>
      <c r="P67" s="360">
        <f>P62+P63-P66</f>
        <v>0</v>
      </c>
    </row>
    <row r="68" spans="1:16" x14ac:dyDescent="0.2">
      <c r="B68" s="342"/>
    </row>
    <row r="69" spans="1:16" collapsed="1" x14ac:dyDescent="0.2">
      <c r="B69" s="361" t="s">
        <v>1028</v>
      </c>
    </row>
    <row r="70" spans="1:16" s="110" customFormat="1" hidden="1" outlineLevel="1" x14ac:dyDescent="0.2">
      <c r="A70" s="335"/>
      <c r="B70" s="309" t="s">
        <v>272</v>
      </c>
      <c r="C70" s="957" t="s">
        <v>1029</v>
      </c>
      <c r="D70" s="957"/>
      <c r="E70" s="362">
        <v>0</v>
      </c>
    </row>
    <row r="71" spans="1:16" s="1" customFormat="1" hidden="1" outlineLevel="1" x14ac:dyDescent="0.2">
      <c r="A71" s="316"/>
      <c r="B71" s="336" t="s">
        <v>1008</v>
      </c>
      <c r="C71" s="318"/>
      <c r="D71" s="319">
        <f t="shared" ref="D71:O71" si="30">C76</f>
        <v>0</v>
      </c>
      <c r="E71" s="320">
        <f t="shared" si="30"/>
        <v>0</v>
      </c>
      <c r="F71" s="320">
        <f t="shared" si="30"/>
        <v>0</v>
      </c>
      <c r="G71" s="320">
        <f t="shared" si="30"/>
        <v>0</v>
      </c>
      <c r="H71" s="320">
        <f t="shared" si="30"/>
        <v>0</v>
      </c>
      <c r="I71" s="320">
        <f t="shared" si="30"/>
        <v>0</v>
      </c>
      <c r="J71" s="320">
        <f t="shared" si="30"/>
        <v>0</v>
      </c>
      <c r="K71" s="320">
        <f t="shared" si="30"/>
        <v>0</v>
      </c>
      <c r="L71" s="320">
        <f t="shared" si="30"/>
        <v>0</v>
      </c>
      <c r="M71" s="320">
        <f t="shared" si="30"/>
        <v>0</v>
      </c>
      <c r="N71" s="320">
        <f t="shared" si="30"/>
        <v>0</v>
      </c>
      <c r="O71" s="321">
        <f t="shared" si="30"/>
        <v>0</v>
      </c>
      <c r="P71" s="322">
        <f>C76</f>
        <v>0</v>
      </c>
    </row>
    <row r="72" spans="1:16" s="1" customFormat="1" hidden="1" outlineLevel="1" x14ac:dyDescent="0.2">
      <c r="A72" s="281" t="s">
        <v>584</v>
      </c>
      <c r="B72" s="336" t="str">
        <f>VLOOKUP($A72,Справочники!$B$476:$E$545,COLUMN(Справочники!E:E)-1,FALSE)</f>
        <v>Поступления займов</v>
      </c>
      <c r="C72" s="338"/>
      <c r="D72" s="287"/>
      <c r="E72" s="288"/>
      <c r="F72" s="288">
        <v>0</v>
      </c>
      <c r="G72" s="288"/>
      <c r="H72" s="288"/>
      <c r="I72" s="288"/>
      <c r="J72" s="288"/>
      <c r="K72" s="288"/>
      <c r="L72" s="288"/>
      <c r="M72" s="288"/>
      <c r="N72" s="288"/>
      <c r="O72" s="339"/>
      <c r="P72" s="326">
        <f>SUM(D72:O72)</f>
        <v>0</v>
      </c>
    </row>
    <row r="73" spans="1:16" s="1" customFormat="1" hidden="1" outlineLevel="1" x14ac:dyDescent="0.2">
      <c r="A73" s="281" t="s">
        <v>507</v>
      </c>
      <c r="B73" s="341" t="str">
        <f>VLOOKUP($A73,Справочники!$B$476:$E$545,COLUMN(Справочники!E:E)-2,FALSE)</f>
        <v>Проценты по займам начисленные</v>
      </c>
      <c r="C73" s="324">
        <f>(C76*$E$70/100)/12</f>
        <v>0</v>
      </c>
      <c r="D73" s="291">
        <f t="shared" ref="D73:O73" si="31">(D76*$E$70/100)/12</f>
        <v>0</v>
      </c>
      <c r="E73" s="292">
        <f t="shared" si="31"/>
        <v>0</v>
      </c>
      <c r="F73" s="292">
        <f t="shared" si="31"/>
        <v>0</v>
      </c>
      <c r="G73" s="292">
        <f t="shared" si="31"/>
        <v>0</v>
      </c>
      <c r="H73" s="292">
        <f t="shared" si="31"/>
        <v>0</v>
      </c>
      <c r="I73" s="292">
        <f t="shared" si="31"/>
        <v>0</v>
      </c>
      <c r="J73" s="292">
        <f t="shared" si="31"/>
        <v>0</v>
      </c>
      <c r="K73" s="292">
        <f t="shared" si="31"/>
        <v>0</v>
      </c>
      <c r="L73" s="292">
        <f t="shared" si="31"/>
        <v>0</v>
      </c>
      <c r="M73" s="292">
        <f t="shared" si="31"/>
        <v>0</v>
      </c>
      <c r="N73" s="292">
        <f t="shared" si="31"/>
        <v>0</v>
      </c>
      <c r="O73" s="325">
        <f t="shared" si="31"/>
        <v>0</v>
      </c>
      <c r="P73" s="326">
        <f>SUM(D73:O73)</f>
        <v>0</v>
      </c>
    </row>
    <row r="74" spans="1:16" s="1" customFormat="1" hidden="1" outlineLevel="1" x14ac:dyDescent="0.2">
      <c r="A74" s="281" t="s">
        <v>507</v>
      </c>
      <c r="B74" s="341" t="str">
        <f>VLOOKUP($A74,Справочники!$B$476:$E$545,COLUMN(Справочники!E:E)-1,FALSE)</f>
        <v>Проценты по займам выплаченные</v>
      </c>
      <c r="C74" s="324">
        <f t="shared" ref="C74:O74" si="32">C73</f>
        <v>0</v>
      </c>
      <c r="D74" s="291">
        <f t="shared" si="32"/>
        <v>0</v>
      </c>
      <c r="E74" s="292">
        <f t="shared" si="32"/>
        <v>0</v>
      </c>
      <c r="F74" s="292">
        <f t="shared" si="32"/>
        <v>0</v>
      </c>
      <c r="G74" s="292">
        <f t="shared" si="32"/>
        <v>0</v>
      </c>
      <c r="H74" s="292">
        <f t="shared" si="32"/>
        <v>0</v>
      </c>
      <c r="I74" s="292">
        <f t="shared" si="32"/>
        <v>0</v>
      </c>
      <c r="J74" s="292">
        <f t="shared" si="32"/>
        <v>0</v>
      </c>
      <c r="K74" s="292">
        <f t="shared" si="32"/>
        <v>0</v>
      </c>
      <c r="L74" s="292">
        <f t="shared" si="32"/>
        <v>0</v>
      </c>
      <c r="M74" s="292">
        <f t="shared" si="32"/>
        <v>0</v>
      </c>
      <c r="N74" s="292">
        <f t="shared" si="32"/>
        <v>0</v>
      </c>
      <c r="O74" s="325">
        <f t="shared" si="32"/>
        <v>0</v>
      </c>
      <c r="P74" s="326">
        <f>SUM(D74:O74)</f>
        <v>0</v>
      </c>
    </row>
    <row r="75" spans="1:16" s="1" customFormat="1" hidden="1" outlineLevel="1" x14ac:dyDescent="0.2">
      <c r="A75" s="281" t="s">
        <v>714</v>
      </c>
      <c r="B75" s="336" t="str">
        <f>VLOOKUP($A75,Справочники!$B$476:$E$545,COLUMN(Справочники!E:E)-1,FALSE)</f>
        <v>Выплаты займов</v>
      </c>
      <c r="C75" s="338"/>
      <c r="D75" s="287"/>
      <c r="E75" s="288"/>
      <c r="F75" s="288"/>
      <c r="G75" s="288"/>
      <c r="H75" s="288"/>
      <c r="I75" s="288"/>
      <c r="J75" s="288"/>
      <c r="K75" s="288"/>
      <c r="L75" s="288"/>
      <c r="M75" s="288"/>
      <c r="N75" s="288"/>
      <c r="O75" s="339"/>
      <c r="P75" s="326">
        <f>SUM(D75:O75)</f>
        <v>0</v>
      </c>
    </row>
    <row r="76" spans="1:16" s="1" customFormat="1" hidden="1" outlineLevel="1" x14ac:dyDescent="0.2">
      <c r="A76" s="329"/>
      <c r="B76" s="336" t="s">
        <v>1011</v>
      </c>
      <c r="C76" s="330">
        <f t="shared" ref="C76:P76" si="33">C71+C72-C75</f>
        <v>0</v>
      </c>
      <c r="D76" s="331">
        <f t="shared" si="33"/>
        <v>0</v>
      </c>
      <c r="E76" s="332">
        <f t="shared" si="33"/>
        <v>0</v>
      </c>
      <c r="F76" s="332">
        <f t="shared" si="33"/>
        <v>0</v>
      </c>
      <c r="G76" s="332">
        <f t="shared" si="33"/>
        <v>0</v>
      </c>
      <c r="H76" s="332">
        <f t="shared" si="33"/>
        <v>0</v>
      </c>
      <c r="I76" s="332">
        <f t="shared" si="33"/>
        <v>0</v>
      </c>
      <c r="J76" s="332">
        <f t="shared" si="33"/>
        <v>0</v>
      </c>
      <c r="K76" s="332">
        <f t="shared" si="33"/>
        <v>0</v>
      </c>
      <c r="L76" s="332">
        <f t="shared" si="33"/>
        <v>0</v>
      </c>
      <c r="M76" s="332">
        <f t="shared" si="33"/>
        <v>0</v>
      </c>
      <c r="N76" s="332">
        <f t="shared" si="33"/>
        <v>0</v>
      </c>
      <c r="O76" s="333">
        <f t="shared" si="33"/>
        <v>0</v>
      </c>
      <c r="P76" s="303">
        <f t="shared" si="33"/>
        <v>0</v>
      </c>
    </row>
    <row r="77" spans="1:16" hidden="1" outlineLevel="1" x14ac:dyDescent="0.2">
      <c r="B77" s="342"/>
    </row>
    <row r="78" spans="1:16" s="110" customFormat="1" hidden="1" outlineLevel="1" x14ac:dyDescent="0.2">
      <c r="A78" s="335"/>
      <c r="B78" s="309" t="s">
        <v>1030</v>
      </c>
      <c r="C78" s="957" t="s">
        <v>1029</v>
      </c>
      <c r="D78" s="957"/>
      <c r="E78" s="362"/>
    </row>
    <row r="79" spans="1:16" s="1" customFormat="1" hidden="1" outlineLevel="1" x14ac:dyDescent="0.2">
      <c r="A79" s="316"/>
      <c r="B79" s="336" t="s">
        <v>1008</v>
      </c>
      <c r="C79" s="318"/>
      <c r="D79" s="319">
        <f t="shared" ref="D79:O79" si="34">C84</f>
        <v>0</v>
      </c>
      <c r="E79" s="320">
        <f t="shared" si="34"/>
        <v>0</v>
      </c>
      <c r="F79" s="320">
        <f t="shared" si="34"/>
        <v>0</v>
      </c>
      <c r="G79" s="320">
        <f t="shared" si="34"/>
        <v>0</v>
      </c>
      <c r="H79" s="320">
        <f t="shared" si="34"/>
        <v>0</v>
      </c>
      <c r="I79" s="320">
        <f t="shared" si="34"/>
        <v>0</v>
      </c>
      <c r="J79" s="320">
        <f t="shared" si="34"/>
        <v>0</v>
      </c>
      <c r="K79" s="320">
        <f t="shared" si="34"/>
        <v>0</v>
      </c>
      <c r="L79" s="320">
        <f t="shared" si="34"/>
        <v>0</v>
      </c>
      <c r="M79" s="320">
        <f t="shared" si="34"/>
        <v>0</v>
      </c>
      <c r="N79" s="320">
        <f t="shared" si="34"/>
        <v>0</v>
      </c>
      <c r="O79" s="321">
        <f t="shared" si="34"/>
        <v>0</v>
      </c>
      <c r="P79" s="322">
        <f>C84</f>
        <v>0</v>
      </c>
    </row>
    <row r="80" spans="1:16" s="1" customFormat="1" hidden="1" outlineLevel="1" x14ac:dyDescent="0.2">
      <c r="A80" s="281" t="s">
        <v>584</v>
      </c>
      <c r="B80" s="336" t="str">
        <f>VLOOKUP($A80,Справочники!$B$476:$E$545,COLUMN(Справочники!E:E)-1,FALSE)</f>
        <v>Поступления займов</v>
      </c>
      <c r="C80" s="338"/>
      <c r="D80" s="287"/>
      <c r="E80" s="288"/>
      <c r="F80" s="288">
        <v>0</v>
      </c>
      <c r="G80" s="288"/>
      <c r="H80" s="288"/>
      <c r="I80" s="288"/>
      <c r="J80" s="288"/>
      <c r="K80" s="288"/>
      <c r="L80" s="288"/>
      <c r="M80" s="288"/>
      <c r="N80" s="288"/>
      <c r="O80" s="339"/>
      <c r="P80" s="326">
        <f>SUM(D80:O80)</f>
        <v>0</v>
      </c>
    </row>
    <row r="81" spans="1:16" s="1" customFormat="1" hidden="1" outlineLevel="1" x14ac:dyDescent="0.2">
      <c r="A81" s="281" t="s">
        <v>507</v>
      </c>
      <c r="B81" s="341" t="str">
        <f>VLOOKUP($A81,Справочники!$B$476:$E$545,COLUMN(Справочники!E:E)-2,FALSE)</f>
        <v>Проценты по займам начисленные</v>
      </c>
      <c r="C81" s="324">
        <f>(C84*$E$78/100)/12</f>
        <v>0</v>
      </c>
      <c r="D81" s="291">
        <f t="shared" ref="D81:O81" si="35">(D84*$E$78/100)/12</f>
        <v>0</v>
      </c>
      <c r="E81" s="292">
        <f t="shared" si="35"/>
        <v>0</v>
      </c>
      <c r="F81" s="292">
        <f t="shared" si="35"/>
        <v>0</v>
      </c>
      <c r="G81" s="292">
        <f t="shared" si="35"/>
        <v>0</v>
      </c>
      <c r="H81" s="292">
        <f t="shared" si="35"/>
        <v>0</v>
      </c>
      <c r="I81" s="292">
        <f t="shared" si="35"/>
        <v>0</v>
      </c>
      <c r="J81" s="292">
        <f t="shared" si="35"/>
        <v>0</v>
      </c>
      <c r="K81" s="292">
        <f t="shared" si="35"/>
        <v>0</v>
      </c>
      <c r="L81" s="292">
        <f t="shared" si="35"/>
        <v>0</v>
      </c>
      <c r="M81" s="292">
        <f t="shared" si="35"/>
        <v>0</v>
      </c>
      <c r="N81" s="292">
        <f t="shared" si="35"/>
        <v>0</v>
      </c>
      <c r="O81" s="325">
        <f t="shared" si="35"/>
        <v>0</v>
      </c>
      <c r="P81" s="326">
        <f>SUM(D81:O81)</f>
        <v>0</v>
      </c>
    </row>
    <row r="82" spans="1:16" s="1" customFormat="1" hidden="1" outlineLevel="1" x14ac:dyDescent="0.2">
      <c r="A82" s="281" t="s">
        <v>507</v>
      </c>
      <c r="B82" s="341" t="str">
        <f>VLOOKUP($A82,Справочники!$B$476:$E$545,COLUMN(Справочники!E:E)-1,FALSE)</f>
        <v>Проценты по займам выплаченные</v>
      </c>
      <c r="C82" s="324">
        <f t="shared" ref="C82:O82" si="36">C81</f>
        <v>0</v>
      </c>
      <c r="D82" s="291">
        <f t="shared" si="36"/>
        <v>0</v>
      </c>
      <c r="E82" s="292">
        <f t="shared" si="36"/>
        <v>0</v>
      </c>
      <c r="F82" s="292">
        <f t="shared" si="36"/>
        <v>0</v>
      </c>
      <c r="G82" s="292">
        <f t="shared" si="36"/>
        <v>0</v>
      </c>
      <c r="H82" s="292">
        <f t="shared" si="36"/>
        <v>0</v>
      </c>
      <c r="I82" s="292">
        <f t="shared" si="36"/>
        <v>0</v>
      </c>
      <c r="J82" s="292">
        <f t="shared" si="36"/>
        <v>0</v>
      </c>
      <c r="K82" s="292">
        <f t="shared" si="36"/>
        <v>0</v>
      </c>
      <c r="L82" s="292">
        <f t="shared" si="36"/>
        <v>0</v>
      </c>
      <c r="M82" s="292">
        <f t="shared" si="36"/>
        <v>0</v>
      </c>
      <c r="N82" s="292">
        <f t="shared" si="36"/>
        <v>0</v>
      </c>
      <c r="O82" s="325">
        <f t="shared" si="36"/>
        <v>0</v>
      </c>
      <c r="P82" s="326">
        <f>SUM(D82:O82)</f>
        <v>0</v>
      </c>
    </row>
    <row r="83" spans="1:16" s="1" customFormat="1" hidden="1" outlineLevel="1" x14ac:dyDescent="0.2">
      <c r="A83" s="281" t="s">
        <v>714</v>
      </c>
      <c r="B83" s="336" t="str">
        <f>VLOOKUP($A83,Справочники!$B$476:$E$545,COLUMN(Справочники!E:E)-1,FALSE)</f>
        <v>Выплаты займов</v>
      </c>
      <c r="C83" s="338"/>
      <c r="D83" s="287"/>
      <c r="E83" s="288"/>
      <c r="F83" s="288"/>
      <c r="G83" s="288"/>
      <c r="H83" s="288"/>
      <c r="I83" s="288"/>
      <c r="J83" s="288"/>
      <c r="K83" s="288"/>
      <c r="L83" s="288"/>
      <c r="M83" s="288"/>
      <c r="N83" s="288"/>
      <c r="O83" s="339"/>
      <c r="P83" s="326">
        <f>SUM(D83:O83)</f>
        <v>0</v>
      </c>
    </row>
    <row r="84" spans="1:16" s="1" customFormat="1" hidden="1" outlineLevel="1" x14ac:dyDescent="0.2">
      <c r="A84" s="329"/>
      <c r="B84" s="336" t="s">
        <v>1011</v>
      </c>
      <c r="C84" s="330">
        <f t="shared" ref="C84:P84" si="37">C79+C80-C83</f>
        <v>0</v>
      </c>
      <c r="D84" s="331">
        <f t="shared" si="37"/>
        <v>0</v>
      </c>
      <c r="E84" s="332">
        <f t="shared" si="37"/>
        <v>0</v>
      </c>
      <c r="F84" s="332">
        <f t="shared" si="37"/>
        <v>0</v>
      </c>
      <c r="G84" s="332">
        <f t="shared" si="37"/>
        <v>0</v>
      </c>
      <c r="H84" s="332">
        <f t="shared" si="37"/>
        <v>0</v>
      </c>
      <c r="I84" s="332">
        <f t="shared" si="37"/>
        <v>0</v>
      </c>
      <c r="J84" s="332">
        <f t="shared" si="37"/>
        <v>0</v>
      </c>
      <c r="K84" s="332">
        <f t="shared" si="37"/>
        <v>0</v>
      </c>
      <c r="L84" s="332">
        <f t="shared" si="37"/>
        <v>0</v>
      </c>
      <c r="M84" s="332">
        <f t="shared" si="37"/>
        <v>0</v>
      </c>
      <c r="N84" s="332">
        <f t="shared" si="37"/>
        <v>0</v>
      </c>
      <c r="O84" s="333">
        <f t="shared" si="37"/>
        <v>0</v>
      </c>
      <c r="P84" s="303">
        <f t="shared" si="37"/>
        <v>0</v>
      </c>
    </row>
    <row r="85" spans="1:16" hidden="1" outlineLevel="1" x14ac:dyDescent="0.2">
      <c r="B85" s="342"/>
    </row>
    <row r="86" spans="1:16" x14ac:dyDescent="0.2">
      <c r="B86" s="342"/>
    </row>
    <row r="87" spans="1:16" x14ac:dyDescent="0.2">
      <c r="B87" s="342"/>
    </row>
    <row r="88" spans="1:16" s="308" customFormat="1" x14ac:dyDescent="0.2">
      <c r="A88" s="308">
        <v>3</v>
      </c>
      <c r="B88" s="309" t="s">
        <v>39</v>
      </c>
      <c r="C88" s="310"/>
      <c r="D88" s="311"/>
      <c r="E88" s="311"/>
      <c r="F88" s="311"/>
      <c r="G88" s="311"/>
      <c r="H88" s="311"/>
      <c r="I88" s="311"/>
      <c r="J88" s="311"/>
      <c r="K88" s="311"/>
      <c r="L88" s="311"/>
      <c r="M88" s="311"/>
      <c r="N88" s="311"/>
      <c r="O88" s="311"/>
      <c r="P88" s="311"/>
    </row>
    <row r="89" spans="1:16" s="100" customFormat="1" x14ac:dyDescent="0.2">
      <c r="B89" s="306"/>
      <c r="C89" s="138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</row>
    <row r="90" spans="1:16" s="370" customFormat="1" x14ac:dyDescent="0.2">
      <c r="A90" s="363"/>
      <c r="B90" s="364" t="s">
        <v>1008</v>
      </c>
      <c r="C90" s="365">
        <v>0</v>
      </c>
      <c r="D90" s="366">
        <f t="shared" ref="D90:O90" si="38">C95</f>
        <v>0</v>
      </c>
      <c r="E90" s="367">
        <f t="shared" si="38"/>
        <v>0</v>
      </c>
      <c r="F90" s="367">
        <f t="shared" si="38"/>
        <v>0</v>
      </c>
      <c r="G90" s="367">
        <f t="shared" si="38"/>
        <v>0</v>
      </c>
      <c r="H90" s="367">
        <f t="shared" si="38"/>
        <v>0</v>
      </c>
      <c r="I90" s="367">
        <f t="shared" si="38"/>
        <v>0</v>
      </c>
      <c r="J90" s="367">
        <f t="shared" si="38"/>
        <v>0</v>
      </c>
      <c r="K90" s="367">
        <f t="shared" si="38"/>
        <v>0</v>
      </c>
      <c r="L90" s="367">
        <f t="shared" si="38"/>
        <v>0</v>
      </c>
      <c r="M90" s="367">
        <f t="shared" si="38"/>
        <v>0</v>
      </c>
      <c r="N90" s="367">
        <f t="shared" si="38"/>
        <v>0</v>
      </c>
      <c r="O90" s="368">
        <f t="shared" si="38"/>
        <v>0</v>
      </c>
      <c r="P90" s="369">
        <f>C95</f>
        <v>0</v>
      </c>
    </row>
    <row r="91" spans="1:16" s="370" customFormat="1" x14ac:dyDescent="0.2">
      <c r="A91" s="281" t="s">
        <v>720</v>
      </c>
      <c r="B91" s="371" t="str">
        <f>VLOOKUP($A91,Справочники!$B$522:$E$545,COLUMN(Справочники!E:E)-1,FALSE)</f>
        <v>Выдача ссуд сотрудникам предприятия</v>
      </c>
      <c r="C91" s="372"/>
      <c r="D91" s="884">
        <f>БДДС!D47</f>
        <v>0</v>
      </c>
      <c r="E91" s="885">
        <f>БДДС!E47</f>
        <v>0</v>
      </c>
      <c r="F91" s="885">
        <f>БДДС!F47</f>
        <v>0</v>
      </c>
      <c r="G91" s="885">
        <f>БДДС!G47</f>
        <v>0</v>
      </c>
      <c r="H91" s="885">
        <f>БДДС!H47</f>
        <v>0</v>
      </c>
      <c r="I91" s="885">
        <f>БДДС!I47</f>
        <v>0</v>
      </c>
      <c r="J91" s="885">
        <f>БДДС!J47</f>
        <v>0</v>
      </c>
      <c r="K91" s="885">
        <f>БДДС!K47</f>
        <v>0</v>
      </c>
      <c r="L91" s="885">
        <f>БДДС!L47</f>
        <v>0</v>
      </c>
      <c r="M91" s="885">
        <f>БДДС!M47</f>
        <v>0</v>
      </c>
      <c r="N91" s="885">
        <f>БДДС!N47</f>
        <v>0</v>
      </c>
      <c r="O91" s="886">
        <f>БДДС!O47</f>
        <v>0</v>
      </c>
      <c r="P91" s="373">
        <f>SUM(D91:O91)</f>
        <v>0</v>
      </c>
    </row>
    <row r="92" spans="1:16" s="370" customFormat="1" x14ac:dyDescent="0.2">
      <c r="A92" s="281" t="s">
        <v>592</v>
      </c>
      <c r="B92" s="371" t="str">
        <f>VLOOKUP($A92,Справочники!$B$522:$E$545,COLUMN(Справочники!E:E)-2,FALSE)</f>
        <v>Проценты по ссудам  начисленные</v>
      </c>
      <c r="C92" s="374">
        <v>0</v>
      </c>
      <c r="D92" s="375">
        <f>БДДС!C41</f>
        <v>0</v>
      </c>
      <c r="E92" s="376">
        <f>БДДС!D41</f>
        <v>0</v>
      </c>
      <c r="F92" s="376">
        <f>БДДС!E41</f>
        <v>0</v>
      </c>
      <c r="G92" s="376">
        <f>БДДС!F41</f>
        <v>0</v>
      </c>
      <c r="H92" s="376">
        <f>БДДС!G41</f>
        <v>0</v>
      </c>
      <c r="I92" s="376">
        <f>БДДС!H41</f>
        <v>0</v>
      </c>
      <c r="J92" s="376">
        <f>БДДС!I41</f>
        <v>0</v>
      </c>
      <c r="K92" s="376">
        <f>БДДС!J41</f>
        <v>0</v>
      </c>
      <c r="L92" s="376">
        <f>БДДС!K41</f>
        <v>0</v>
      </c>
      <c r="M92" s="376">
        <f>БДДС!L41</f>
        <v>0</v>
      </c>
      <c r="N92" s="376">
        <f>БДДС!M41</f>
        <v>0</v>
      </c>
      <c r="O92" s="377">
        <f>БДДС!N41</f>
        <v>0</v>
      </c>
      <c r="P92" s="378">
        <f>SUM(D92:O92)</f>
        <v>0</v>
      </c>
    </row>
    <row r="93" spans="1:16" s="370" customFormat="1" x14ac:dyDescent="0.2">
      <c r="A93" s="281" t="s">
        <v>592</v>
      </c>
      <c r="B93" s="371" t="str">
        <f>VLOOKUP($A93,Справочники!$B$522:$E$545,COLUMN(Справочники!E:E)-1,FALSE)</f>
        <v>Проценты по ссудам полученные</v>
      </c>
      <c r="C93" s="374">
        <f t="shared" ref="C93:O93" si="39">C92</f>
        <v>0</v>
      </c>
      <c r="D93" s="375">
        <f t="shared" si="39"/>
        <v>0</v>
      </c>
      <c r="E93" s="376">
        <f t="shared" si="39"/>
        <v>0</v>
      </c>
      <c r="F93" s="376">
        <f t="shared" si="39"/>
        <v>0</v>
      </c>
      <c r="G93" s="376">
        <f t="shared" si="39"/>
        <v>0</v>
      </c>
      <c r="H93" s="376">
        <f t="shared" si="39"/>
        <v>0</v>
      </c>
      <c r="I93" s="376">
        <f t="shared" si="39"/>
        <v>0</v>
      </c>
      <c r="J93" s="376">
        <f t="shared" si="39"/>
        <v>0</v>
      </c>
      <c r="K93" s="376">
        <f t="shared" si="39"/>
        <v>0</v>
      </c>
      <c r="L93" s="376">
        <f t="shared" si="39"/>
        <v>0</v>
      </c>
      <c r="M93" s="376">
        <f t="shared" si="39"/>
        <v>0</v>
      </c>
      <c r="N93" s="376">
        <f t="shared" si="39"/>
        <v>0</v>
      </c>
      <c r="O93" s="377">
        <f t="shared" si="39"/>
        <v>0</v>
      </c>
      <c r="P93" s="378">
        <f>SUM(D93:O93)</f>
        <v>0</v>
      </c>
    </row>
    <row r="94" spans="1:16" s="370" customFormat="1" x14ac:dyDescent="0.2">
      <c r="A94" s="281" t="s">
        <v>591</v>
      </c>
      <c r="B94" s="371" t="str">
        <f>VLOOKUP($A94,Справочники!$B$522:$E$545,COLUMN(Справочники!E:E)-1,FALSE)</f>
        <v>Возврат ссуд сотрудниками предприятий</v>
      </c>
      <c r="C94" s="372"/>
      <c r="D94" s="884">
        <f>БДДС!C40</f>
        <v>0</v>
      </c>
      <c r="E94" s="885">
        <f>БДДС!D40</f>
        <v>0</v>
      </c>
      <c r="F94" s="885">
        <f>БДДС!E40</f>
        <v>0</v>
      </c>
      <c r="G94" s="885">
        <f>БДДС!F40</f>
        <v>0</v>
      </c>
      <c r="H94" s="885">
        <f>БДДС!G40</f>
        <v>0</v>
      </c>
      <c r="I94" s="885">
        <f>БДДС!H40</f>
        <v>0</v>
      </c>
      <c r="J94" s="885">
        <f>БДДС!I40</f>
        <v>0</v>
      </c>
      <c r="K94" s="885">
        <f>БДДС!J40</f>
        <v>0</v>
      </c>
      <c r="L94" s="885">
        <f>БДДС!K40</f>
        <v>0</v>
      </c>
      <c r="M94" s="885">
        <f>БДДС!L40</f>
        <v>0</v>
      </c>
      <c r="N94" s="885">
        <f>БДДС!M40</f>
        <v>0</v>
      </c>
      <c r="O94" s="886">
        <f>БДДС!N40</f>
        <v>0</v>
      </c>
      <c r="P94" s="373">
        <f>SUM(D94:O94)</f>
        <v>0</v>
      </c>
    </row>
    <row r="95" spans="1:16" s="370" customFormat="1" x14ac:dyDescent="0.2">
      <c r="A95" s="379"/>
      <c r="B95" s="380" t="s">
        <v>1011</v>
      </c>
      <c r="C95" s="381">
        <f t="shared" ref="C95:P95" si="40">C90+C91-C94</f>
        <v>0</v>
      </c>
      <c r="D95" s="382">
        <f>D90+D91-D94</f>
        <v>0</v>
      </c>
      <c r="E95" s="383">
        <f t="shared" si="40"/>
        <v>0</v>
      </c>
      <c r="F95" s="383">
        <f t="shared" si="40"/>
        <v>0</v>
      </c>
      <c r="G95" s="383">
        <f t="shared" si="40"/>
        <v>0</v>
      </c>
      <c r="H95" s="383">
        <f t="shared" si="40"/>
        <v>0</v>
      </c>
      <c r="I95" s="383">
        <f t="shared" si="40"/>
        <v>0</v>
      </c>
      <c r="J95" s="383">
        <f t="shared" si="40"/>
        <v>0</v>
      </c>
      <c r="K95" s="383">
        <f t="shared" si="40"/>
        <v>0</v>
      </c>
      <c r="L95" s="383">
        <f t="shared" si="40"/>
        <v>0</v>
      </c>
      <c r="M95" s="383">
        <f t="shared" si="40"/>
        <v>0</v>
      </c>
      <c r="N95" s="383">
        <f t="shared" si="40"/>
        <v>0</v>
      </c>
      <c r="O95" s="384">
        <f t="shared" si="40"/>
        <v>0</v>
      </c>
      <c r="P95" s="385">
        <f t="shared" si="40"/>
        <v>0</v>
      </c>
    </row>
  </sheetData>
  <mergeCells count="13">
    <mergeCell ref="C28:D28"/>
    <mergeCell ref="C70:D70"/>
    <mergeCell ref="C78:D78"/>
    <mergeCell ref="C44:D44"/>
    <mergeCell ref="C52:D52"/>
    <mergeCell ref="N3:P3"/>
    <mergeCell ref="A4:M4"/>
    <mergeCell ref="A11:A12"/>
    <mergeCell ref="B11:B12"/>
    <mergeCell ref="C11:C12"/>
    <mergeCell ref="D11:O11"/>
    <mergeCell ref="P11:P12"/>
    <mergeCell ref="A3:M3"/>
  </mergeCells>
  <phoneticPr fontId="2" type="noConversion"/>
  <hyperlinks>
    <hyperlink ref="A1" location="Содержание!A1" display="Вернуться к содержанию"/>
  </hyperlinks>
  <pageMargins left="0.32" right="0.33" top="0.56000000000000005" bottom="1" header="0.33" footer="0.5"/>
  <pageSetup paperSize="9" scale="65" orientation="landscape" r:id="rId1"/>
  <headerFooter alignWithMargins="0"/>
  <ignoredErrors>
    <ignoredError sqref="B92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outlinePr summaryBelow="0"/>
  </sheetPr>
  <dimension ref="A1:P59"/>
  <sheetViews>
    <sheetView zoomScale="90" workbookViewId="0">
      <pane ySplit="12" topLeftCell="A13" activePane="bottomLeft" state="frozen"/>
      <selection pane="bottomLeft" activeCell="A4" sqref="A4"/>
    </sheetView>
  </sheetViews>
  <sheetFormatPr defaultRowHeight="12.75" x14ac:dyDescent="0.2"/>
  <cols>
    <col min="1" max="1" width="8.7109375" style="1" customWidth="1"/>
    <col min="2" max="2" width="39.140625" style="1" customWidth="1"/>
    <col min="3" max="3" width="10.42578125" style="1" bestFit="1" customWidth="1"/>
    <col min="4" max="4" width="10" style="1" bestFit="1" customWidth="1"/>
    <col min="5" max="5" width="9" style="1" bestFit="1" customWidth="1"/>
    <col min="6" max="8" width="10.5703125" style="1" bestFit="1" customWidth="1"/>
    <col min="9" max="9" width="12" style="1" bestFit="1" customWidth="1"/>
    <col min="10" max="10" width="10" style="1" bestFit="1" customWidth="1"/>
    <col min="11" max="11" width="9" style="1" bestFit="1" customWidth="1"/>
    <col min="12" max="12" width="8" style="1" bestFit="1" customWidth="1"/>
    <col min="13" max="15" width="9" style="1" bestFit="1" customWidth="1"/>
    <col min="16" max="16" width="11.5703125" style="1" bestFit="1" customWidth="1"/>
    <col min="17" max="16384" width="9.140625" style="1"/>
  </cols>
  <sheetData>
    <row r="1" spans="1:16" x14ac:dyDescent="0.2">
      <c r="A1" s="12" t="s">
        <v>362</v>
      </c>
      <c r="C1" s="13"/>
    </row>
    <row r="2" spans="1:16" s="100" customFormat="1" ht="18.75" x14ac:dyDescent="0.2">
      <c r="A2" s="951" t="s">
        <v>4</v>
      </c>
      <c r="B2" s="951"/>
      <c r="C2" s="951"/>
      <c r="D2" s="951"/>
      <c r="E2" s="951"/>
      <c r="F2" s="951"/>
      <c r="G2" s="951"/>
      <c r="H2" s="951"/>
      <c r="I2" s="951"/>
      <c r="J2" s="951"/>
      <c r="K2" s="951"/>
      <c r="L2" s="951"/>
      <c r="M2" s="951"/>
    </row>
    <row r="3" spans="1:16" s="100" customFormat="1" ht="18.75" x14ac:dyDescent="0.2">
      <c r="A3" s="951" t="s">
        <v>1233</v>
      </c>
      <c r="B3" s="951"/>
      <c r="C3" s="951"/>
      <c r="D3" s="951"/>
      <c r="E3" s="951"/>
      <c r="F3" s="951"/>
      <c r="G3" s="951"/>
      <c r="H3" s="951"/>
      <c r="I3" s="951"/>
      <c r="J3" s="951"/>
      <c r="K3" s="951"/>
      <c r="L3" s="951"/>
      <c r="M3" s="951"/>
    </row>
    <row r="4" spans="1:16" s="100" customFormat="1" ht="13.5" x14ac:dyDescent="0.2">
      <c r="A4" s="229"/>
      <c r="B4" s="229"/>
      <c r="C4" s="153"/>
      <c r="D4" s="153"/>
      <c r="E4" s="153"/>
      <c r="F4" s="153"/>
      <c r="G4" s="230"/>
      <c r="H4" s="307"/>
      <c r="I4" s="307"/>
      <c r="J4" s="307"/>
      <c r="K4" s="307"/>
    </row>
    <row r="5" spans="1:16" s="100" customFormat="1" ht="13.5" x14ac:dyDescent="0.2">
      <c r="A5" s="229"/>
      <c r="B5" s="229"/>
      <c r="C5" s="153"/>
      <c r="D5" s="153"/>
      <c r="E5" s="153"/>
      <c r="F5" s="153"/>
      <c r="G5" s="230"/>
      <c r="H5" s="958"/>
      <c r="I5" s="958"/>
      <c r="J5" s="794"/>
      <c r="K5" s="795"/>
      <c r="L5" s="307"/>
    </row>
    <row r="6" spans="1:16" s="100" customFormat="1" ht="13.5" x14ac:dyDescent="0.2">
      <c r="B6" s="229" t="s">
        <v>909</v>
      </c>
      <c r="C6" s="153"/>
      <c r="D6" s="153"/>
      <c r="E6" s="153"/>
      <c r="F6" s="153"/>
      <c r="G6" s="230"/>
      <c r="H6" s="958"/>
      <c r="I6" s="958"/>
      <c r="J6" s="794"/>
      <c r="K6" s="795"/>
      <c r="L6" s="307"/>
    </row>
    <row r="7" spans="1:16" s="100" customFormat="1" ht="13.5" x14ac:dyDescent="0.2">
      <c r="B7" s="229" t="s">
        <v>910</v>
      </c>
      <c r="C7" s="153"/>
      <c r="D7" s="153"/>
      <c r="E7" s="153"/>
      <c r="F7" s="153"/>
      <c r="G7" s="230"/>
      <c r="H7" s="793"/>
      <c r="I7" s="793"/>
      <c r="J7" s="794"/>
      <c r="K7" s="795"/>
      <c r="L7" s="307"/>
    </row>
    <row r="8" spans="1:16" s="100" customFormat="1" ht="13.5" x14ac:dyDescent="0.2">
      <c r="B8" s="229" t="s">
        <v>911</v>
      </c>
      <c r="C8" s="153"/>
      <c r="D8" s="153"/>
      <c r="E8" s="153"/>
      <c r="F8" s="153"/>
      <c r="G8" s="230"/>
      <c r="H8" s="307"/>
      <c r="I8" s="307"/>
      <c r="J8" s="307"/>
      <c r="K8" s="307"/>
    </row>
    <row r="9" spans="1:16" s="100" customFormat="1" ht="19.5" customHeight="1" x14ac:dyDescent="0.2">
      <c r="A9" s="229"/>
      <c r="B9" s="229"/>
      <c r="C9" s="153"/>
      <c r="D9" s="153"/>
      <c r="E9" s="153"/>
      <c r="F9" s="153"/>
      <c r="G9" s="230"/>
    </row>
    <row r="10" spans="1:16" s="233" customFormat="1" ht="12.75" customHeight="1" x14ac:dyDescent="0.2">
      <c r="A10" s="944" t="s">
        <v>979</v>
      </c>
      <c r="B10" s="952" t="s">
        <v>1034</v>
      </c>
      <c r="C10" s="954">
        <f>Амортизация!C11</f>
        <v>42156</v>
      </c>
      <c r="D10" s="938" t="s">
        <v>981</v>
      </c>
      <c r="E10" s="938"/>
      <c r="F10" s="938"/>
      <c r="G10" s="938"/>
      <c r="H10" s="938"/>
      <c r="I10" s="938"/>
      <c r="J10" s="938"/>
      <c r="K10" s="938"/>
      <c r="L10" s="938"/>
      <c r="M10" s="938"/>
      <c r="N10" s="938"/>
      <c r="O10" s="939"/>
      <c r="P10" s="949" t="s">
        <v>923</v>
      </c>
    </row>
    <row r="11" spans="1:16" s="233" customFormat="1" x14ac:dyDescent="0.2">
      <c r="A11" s="945"/>
      <c r="B11" s="953"/>
      <c r="C11" s="955"/>
      <c r="D11" s="235">
        <f>C10+31</f>
        <v>42187</v>
      </c>
      <c r="E11" s="234">
        <f>D11+31</f>
        <v>42218</v>
      </c>
      <c r="F11" s="234">
        <f t="shared" ref="F11:O11" si="0">E11+31</f>
        <v>42249</v>
      </c>
      <c r="G11" s="234">
        <f t="shared" si="0"/>
        <v>42280</v>
      </c>
      <c r="H11" s="234">
        <f t="shared" si="0"/>
        <v>42311</v>
      </c>
      <c r="I11" s="234">
        <f t="shared" si="0"/>
        <v>42342</v>
      </c>
      <c r="J11" s="234">
        <f t="shared" si="0"/>
        <v>42373</v>
      </c>
      <c r="K11" s="234">
        <f t="shared" si="0"/>
        <v>42404</v>
      </c>
      <c r="L11" s="234">
        <f t="shared" si="0"/>
        <v>42435</v>
      </c>
      <c r="M11" s="234">
        <f t="shared" si="0"/>
        <v>42466</v>
      </c>
      <c r="N11" s="234">
        <f t="shared" si="0"/>
        <v>42497</v>
      </c>
      <c r="O11" s="234">
        <f t="shared" si="0"/>
        <v>42528</v>
      </c>
      <c r="P11" s="950"/>
    </row>
    <row r="12" spans="1:16" s="121" customFormat="1" ht="12.75" customHeight="1" x14ac:dyDescent="0.2">
      <c r="A12" s="99">
        <v>1</v>
      </c>
      <c r="B12" s="236">
        <f>A12+1</f>
        <v>2</v>
      </c>
      <c r="C12" s="236">
        <f t="shared" ref="C12:P12" si="1">B12+1</f>
        <v>3</v>
      </c>
      <c r="D12" s="236">
        <f t="shared" si="1"/>
        <v>4</v>
      </c>
      <c r="E12" s="236">
        <f t="shared" si="1"/>
        <v>5</v>
      </c>
      <c r="F12" s="236">
        <f t="shared" si="1"/>
        <v>6</v>
      </c>
      <c r="G12" s="236">
        <f t="shared" si="1"/>
        <v>7</v>
      </c>
      <c r="H12" s="236">
        <f t="shared" si="1"/>
        <v>8</v>
      </c>
      <c r="I12" s="236">
        <f t="shared" si="1"/>
        <v>9</v>
      </c>
      <c r="J12" s="236">
        <f t="shared" si="1"/>
        <v>10</v>
      </c>
      <c r="K12" s="236">
        <f t="shared" si="1"/>
        <v>11</v>
      </c>
      <c r="L12" s="236">
        <f t="shared" si="1"/>
        <v>12</v>
      </c>
      <c r="M12" s="236">
        <f t="shared" si="1"/>
        <v>13</v>
      </c>
      <c r="N12" s="236">
        <f t="shared" si="1"/>
        <v>14</v>
      </c>
      <c r="O12" s="236">
        <f t="shared" si="1"/>
        <v>15</v>
      </c>
      <c r="P12" s="236">
        <f t="shared" si="1"/>
        <v>16</v>
      </c>
    </row>
    <row r="13" spans="1:16" s="2" customFormat="1" ht="25.5" collapsed="1" x14ac:dyDescent="0.2">
      <c r="B13" s="389" t="s">
        <v>1035</v>
      </c>
      <c r="C13" s="173"/>
      <c r="D13" s="400">
        <f>SUM(D14,D15,D20,D21,D22)</f>
        <v>0</v>
      </c>
      <c r="E13" s="401">
        <f t="shared" ref="E13:O13" si="2">SUM(E14,E15,E20,E22)</f>
        <v>0</v>
      </c>
      <c r="F13" s="401">
        <f t="shared" si="2"/>
        <v>0</v>
      </c>
      <c r="G13" s="401">
        <f t="shared" si="2"/>
        <v>0</v>
      </c>
      <c r="H13" s="401">
        <f t="shared" si="2"/>
        <v>0</v>
      </c>
      <c r="I13" s="401">
        <f t="shared" si="2"/>
        <v>0</v>
      </c>
      <c r="J13" s="401">
        <f t="shared" si="2"/>
        <v>0</v>
      </c>
      <c r="K13" s="401">
        <f t="shared" si="2"/>
        <v>0</v>
      </c>
      <c r="L13" s="401">
        <f t="shared" si="2"/>
        <v>0</v>
      </c>
      <c r="M13" s="401">
        <f t="shared" si="2"/>
        <v>0</v>
      </c>
      <c r="N13" s="401">
        <f t="shared" si="2"/>
        <v>0</v>
      </c>
      <c r="O13" s="402">
        <f t="shared" si="2"/>
        <v>0</v>
      </c>
      <c r="P13" s="390">
        <f>SUM(D13:O13)</f>
        <v>0</v>
      </c>
    </row>
    <row r="14" spans="1:16" x14ac:dyDescent="0.2">
      <c r="B14" s="341" t="s">
        <v>1036</v>
      </c>
      <c r="C14" s="161"/>
      <c r="D14" s="258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60"/>
      <c r="P14" s="391">
        <f t="shared" ref="P14:P59" si="3">SUM(D14:O14)</f>
        <v>0</v>
      </c>
    </row>
    <row r="15" spans="1:16" x14ac:dyDescent="0.2">
      <c r="B15" s="341" t="s">
        <v>1037</v>
      </c>
      <c r="C15" s="161"/>
      <c r="D15" s="245">
        <f t="shared" ref="D15:O15" si="4">SUM(D16:D19)</f>
        <v>0</v>
      </c>
      <c r="E15" s="246">
        <f t="shared" si="4"/>
        <v>0</v>
      </c>
      <c r="F15" s="246">
        <f t="shared" si="4"/>
        <v>0</v>
      </c>
      <c r="G15" s="246">
        <f t="shared" si="4"/>
        <v>0</v>
      </c>
      <c r="H15" s="246">
        <f t="shared" si="4"/>
        <v>0</v>
      </c>
      <c r="I15" s="246">
        <f t="shared" si="4"/>
        <v>0</v>
      </c>
      <c r="J15" s="246">
        <f t="shared" si="4"/>
        <v>0</v>
      </c>
      <c r="K15" s="246">
        <f t="shared" si="4"/>
        <v>0</v>
      </c>
      <c r="L15" s="246">
        <f t="shared" si="4"/>
        <v>0</v>
      </c>
      <c r="M15" s="246">
        <f t="shared" si="4"/>
        <v>0</v>
      </c>
      <c r="N15" s="246">
        <f t="shared" si="4"/>
        <v>0</v>
      </c>
      <c r="O15" s="247">
        <f t="shared" si="4"/>
        <v>0</v>
      </c>
      <c r="P15" s="391">
        <f t="shared" si="3"/>
        <v>0</v>
      </c>
    </row>
    <row r="16" spans="1:16" s="392" customFormat="1" x14ac:dyDescent="0.2">
      <c r="B16" s="393" t="s">
        <v>1038</v>
      </c>
      <c r="C16" s="394"/>
      <c r="D16" s="395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7"/>
      <c r="P16" s="391">
        <f t="shared" si="3"/>
        <v>0</v>
      </c>
    </row>
    <row r="17" spans="2:16" s="392" customFormat="1" x14ac:dyDescent="0.2">
      <c r="B17" s="393" t="s">
        <v>1039</v>
      </c>
      <c r="C17" s="394"/>
      <c r="D17" s="396"/>
      <c r="E17" s="396"/>
      <c r="F17" s="396"/>
      <c r="G17" s="396"/>
      <c r="H17" s="396"/>
      <c r="I17" s="396"/>
      <c r="J17" s="396"/>
      <c r="K17" s="396"/>
      <c r="L17" s="396"/>
      <c r="M17" s="396"/>
      <c r="N17" s="396"/>
      <c r="O17" s="397"/>
      <c r="P17" s="391">
        <f t="shared" si="3"/>
        <v>0</v>
      </c>
    </row>
    <row r="18" spans="2:16" s="392" customFormat="1" x14ac:dyDescent="0.2">
      <c r="B18" s="393" t="s">
        <v>1040</v>
      </c>
      <c r="C18" s="394"/>
      <c r="D18" s="395"/>
      <c r="E18" s="396"/>
      <c r="F18" s="396"/>
      <c r="G18" s="396"/>
      <c r="H18" s="396"/>
      <c r="I18" s="396"/>
      <c r="J18" s="396"/>
      <c r="K18" s="396"/>
      <c r="L18" s="396"/>
      <c r="M18" s="396"/>
      <c r="N18" s="396"/>
      <c r="O18" s="397"/>
      <c r="P18" s="391">
        <f t="shared" si="3"/>
        <v>0</v>
      </c>
    </row>
    <row r="19" spans="2:16" s="392" customFormat="1" x14ac:dyDescent="0.2">
      <c r="B19" s="393" t="s">
        <v>1041</v>
      </c>
      <c r="C19" s="394"/>
      <c r="D19" s="395"/>
      <c r="E19" s="396"/>
      <c r="F19" s="396"/>
      <c r="G19" s="396"/>
      <c r="H19" s="396"/>
      <c r="I19" s="396"/>
      <c r="J19" s="396"/>
      <c r="K19" s="396"/>
      <c r="L19" s="396"/>
      <c r="M19" s="396"/>
      <c r="N19" s="396"/>
      <c r="O19" s="397"/>
      <c r="P19" s="391">
        <f t="shared" si="3"/>
        <v>0</v>
      </c>
    </row>
    <row r="20" spans="2:16" x14ac:dyDescent="0.2">
      <c r="B20" s="341" t="s">
        <v>1042</v>
      </c>
      <c r="C20" s="161"/>
      <c r="D20" s="258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60"/>
      <c r="P20" s="391">
        <f t="shared" si="3"/>
        <v>0</v>
      </c>
    </row>
    <row r="21" spans="2:16" x14ac:dyDescent="0.2">
      <c r="B21" s="341" t="s">
        <v>485</v>
      </c>
      <c r="C21" s="161"/>
      <c r="D21" s="258"/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60"/>
      <c r="P21" s="391">
        <f t="shared" si="3"/>
        <v>0</v>
      </c>
    </row>
    <row r="22" spans="2:16" x14ac:dyDescent="0.2">
      <c r="B22" s="341" t="s">
        <v>1043</v>
      </c>
      <c r="C22" s="161"/>
      <c r="D22" s="245">
        <f t="shared" ref="D22:O22" si="5">SUM(D23:D25)</f>
        <v>0</v>
      </c>
      <c r="E22" s="246">
        <f t="shared" si="5"/>
        <v>0</v>
      </c>
      <c r="F22" s="246">
        <f t="shared" si="5"/>
        <v>0</v>
      </c>
      <c r="G22" s="246">
        <f t="shared" si="5"/>
        <v>0</v>
      </c>
      <c r="H22" s="246">
        <f t="shared" si="5"/>
        <v>0</v>
      </c>
      <c r="I22" s="246">
        <f t="shared" si="5"/>
        <v>0</v>
      </c>
      <c r="J22" s="246">
        <f t="shared" si="5"/>
        <v>0</v>
      </c>
      <c r="K22" s="246">
        <f t="shared" si="5"/>
        <v>0</v>
      </c>
      <c r="L22" s="246">
        <f t="shared" si="5"/>
        <v>0</v>
      </c>
      <c r="M22" s="246">
        <f t="shared" si="5"/>
        <v>0</v>
      </c>
      <c r="N22" s="246">
        <f t="shared" si="5"/>
        <v>0</v>
      </c>
      <c r="O22" s="247">
        <f t="shared" si="5"/>
        <v>0</v>
      </c>
      <c r="P22" s="391">
        <f t="shared" si="3"/>
        <v>0</v>
      </c>
    </row>
    <row r="23" spans="2:16" x14ac:dyDescent="0.2">
      <c r="B23" s="393" t="s">
        <v>1044</v>
      </c>
      <c r="C23" s="161"/>
      <c r="D23" s="258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60"/>
      <c r="P23" s="391">
        <f t="shared" si="3"/>
        <v>0</v>
      </c>
    </row>
    <row r="24" spans="2:16" s="392" customFormat="1" x14ac:dyDescent="0.2">
      <c r="B24" s="393" t="s">
        <v>1045</v>
      </c>
      <c r="C24" s="394"/>
      <c r="D24" s="395"/>
      <c r="E24" s="396"/>
      <c r="F24" s="396"/>
      <c r="G24" s="396"/>
      <c r="H24" s="396"/>
      <c r="I24" s="396"/>
      <c r="J24" s="396"/>
      <c r="K24" s="396"/>
      <c r="L24" s="396"/>
      <c r="M24" s="396"/>
      <c r="N24" s="396"/>
      <c r="O24" s="397"/>
      <c r="P24" s="391">
        <f t="shared" si="3"/>
        <v>0</v>
      </c>
    </row>
    <row r="25" spans="2:16" s="392" customFormat="1" x14ac:dyDescent="0.2">
      <c r="B25" s="398" t="s">
        <v>1046</v>
      </c>
      <c r="C25" s="399"/>
      <c r="D25" s="395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7"/>
      <c r="P25" s="391">
        <f t="shared" si="3"/>
        <v>0</v>
      </c>
    </row>
    <row r="26" spans="2:16" s="2" customFormat="1" ht="25.5" x14ac:dyDescent="0.2">
      <c r="B26" s="389" t="s">
        <v>1047</v>
      </c>
      <c r="C26" s="173"/>
      <c r="D26" s="400">
        <f>SUM(D27,D28,D33,D34,D35)</f>
        <v>0</v>
      </c>
      <c r="E26" s="401">
        <f t="shared" ref="E26:O26" si="6">SUM(E27,E28,E33,E35)</f>
        <v>0</v>
      </c>
      <c r="F26" s="401">
        <f t="shared" si="6"/>
        <v>0</v>
      </c>
      <c r="G26" s="401">
        <f t="shared" si="6"/>
        <v>0</v>
      </c>
      <c r="H26" s="401">
        <f t="shared" si="6"/>
        <v>0</v>
      </c>
      <c r="I26" s="401">
        <f t="shared" si="6"/>
        <v>0</v>
      </c>
      <c r="J26" s="401">
        <f t="shared" si="6"/>
        <v>0</v>
      </c>
      <c r="K26" s="401">
        <f t="shared" si="6"/>
        <v>0</v>
      </c>
      <c r="L26" s="401">
        <f t="shared" si="6"/>
        <v>0</v>
      </c>
      <c r="M26" s="401">
        <f t="shared" si="6"/>
        <v>0</v>
      </c>
      <c r="N26" s="401">
        <f t="shared" si="6"/>
        <v>0</v>
      </c>
      <c r="O26" s="402">
        <f t="shared" si="6"/>
        <v>0</v>
      </c>
      <c r="P26" s="390">
        <f t="shared" si="3"/>
        <v>0</v>
      </c>
    </row>
    <row r="27" spans="2:16" x14ac:dyDescent="0.2">
      <c r="B27" s="341" t="s">
        <v>1036</v>
      </c>
      <c r="C27" s="161"/>
      <c r="D27" s="258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60"/>
      <c r="P27" s="391">
        <f t="shared" si="3"/>
        <v>0</v>
      </c>
    </row>
    <row r="28" spans="2:16" x14ac:dyDescent="0.2">
      <c r="B28" s="341" t="s">
        <v>1037</v>
      </c>
      <c r="C28" s="161"/>
      <c r="D28" s="245">
        <f t="shared" ref="D28:O28" si="7">SUM(D29:D32)</f>
        <v>0</v>
      </c>
      <c r="E28" s="246">
        <f t="shared" si="7"/>
        <v>0</v>
      </c>
      <c r="F28" s="246">
        <f t="shared" si="7"/>
        <v>0</v>
      </c>
      <c r="G28" s="246">
        <f t="shared" si="7"/>
        <v>0</v>
      </c>
      <c r="H28" s="246">
        <f t="shared" si="7"/>
        <v>0</v>
      </c>
      <c r="I28" s="246">
        <f t="shared" si="7"/>
        <v>0</v>
      </c>
      <c r="J28" s="246">
        <f t="shared" si="7"/>
        <v>0</v>
      </c>
      <c r="K28" s="246">
        <f t="shared" si="7"/>
        <v>0</v>
      </c>
      <c r="L28" s="246">
        <f t="shared" si="7"/>
        <v>0</v>
      </c>
      <c r="M28" s="246">
        <f t="shared" si="7"/>
        <v>0</v>
      </c>
      <c r="N28" s="246">
        <f t="shared" si="7"/>
        <v>0</v>
      </c>
      <c r="O28" s="247">
        <f t="shared" si="7"/>
        <v>0</v>
      </c>
      <c r="P28" s="391">
        <f t="shared" si="3"/>
        <v>0</v>
      </c>
    </row>
    <row r="29" spans="2:16" s="392" customFormat="1" x14ac:dyDescent="0.2">
      <c r="B29" s="393" t="s">
        <v>1038</v>
      </c>
      <c r="C29" s="394"/>
      <c r="D29" s="395"/>
      <c r="E29" s="396"/>
      <c r="F29" s="396"/>
      <c r="G29" s="396"/>
      <c r="H29" s="396"/>
      <c r="I29" s="396"/>
      <c r="J29" s="396"/>
      <c r="K29" s="396"/>
      <c r="L29" s="396"/>
      <c r="M29" s="396"/>
      <c r="N29" s="396"/>
      <c r="O29" s="397"/>
      <c r="P29" s="391">
        <f t="shared" si="3"/>
        <v>0</v>
      </c>
    </row>
    <row r="30" spans="2:16" s="392" customFormat="1" x14ac:dyDescent="0.2">
      <c r="B30" s="393" t="s">
        <v>1039</v>
      </c>
      <c r="C30" s="394"/>
      <c r="D30" s="395"/>
      <c r="E30" s="396"/>
      <c r="F30" s="396"/>
      <c r="G30" s="396"/>
      <c r="H30" s="396"/>
      <c r="I30" s="396"/>
      <c r="J30" s="396"/>
      <c r="K30" s="396"/>
      <c r="L30" s="396"/>
      <c r="M30" s="396"/>
      <c r="N30" s="396"/>
      <c r="O30" s="397"/>
      <c r="P30" s="391">
        <f t="shared" si="3"/>
        <v>0</v>
      </c>
    </row>
    <row r="31" spans="2:16" s="392" customFormat="1" x14ac:dyDescent="0.2">
      <c r="B31" s="393" t="s">
        <v>1040</v>
      </c>
      <c r="C31" s="394"/>
      <c r="D31" s="395"/>
      <c r="E31" s="396"/>
      <c r="F31" s="396"/>
      <c r="G31" s="396"/>
      <c r="H31" s="396"/>
      <c r="I31" s="396"/>
      <c r="J31" s="396"/>
      <c r="K31" s="396"/>
      <c r="L31" s="396"/>
      <c r="M31" s="396"/>
      <c r="N31" s="396"/>
      <c r="O31" s="397"/>
      <c r="P31" s="391">
        <f t="shared" si="3"/>
        <v>0</v>
      </c>
    </row>
    <row r="32" spans="2:16" s="392" customFormat="1" x14ac:dyDescent="0.2">
      <c r="B32" s="393" t="s">
        <v>1041</v>
      </c>
      <c r="C32" s="394"/>
      <c r="D32" s="395"/>
      <c r="E32" s="396"/>
      <c r="F32" s="396"/>
      <c r="G32" s="396"/>
      <c r="H32" s="396"/>
      <c r="I32" s="396"/>
      <c r="J32" s="396"/>
      <c r="K32" s="396"/>
      <c r="L32" s="396"/>
      <c r="M32" s="396"/>
      <c r="N32" s="396"/>
      <c r="O32" s="397"/>
      <c r="P32" s="391">
        <f t="shared" si="3"/>
        <v>0</v>
      </c>
    </row>
    <row r="33" spans="2:16" x14ac:dyDescent="0.2">
      <c r="B33" s="341" t="s">
        <v>1042</v>
      </c>
      <c r="C33" s="161"/>
      <c r="D33" s="258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60"/>
      <c r="P33" s="391">
        <f t="shared" si="3"/>
        <v>0</v>
      </c>
    </row>
    <row r="34" spans="2:16" x14ac:dyDescent="0.2">
      <c r="B34" s="341" t="s">
        <v>485</v>
      </c>
      <c r="C34" s="161"/>
      <c r="D34" s="258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60"/>
      <c r="P34" s="391">
        <f t="shared" si="3"/>
        <v>0</v>
      </c>
    </row>
    <row r="35" spans="2:16" x14ac:dyDescent="0.2">
      <c r="B35" s="341" t="s">
        <v>1043</v>
      </c>
      <c r="C35" s="161"/>
      <c r="D35" s="245">
        <f t="shared" ref="D35:O35" si="8">SUM(D36:D38)</f>
        <v>0</v>
      </c>
      <c r="E35" s="246">
        <f t="shared" si="8"/>
        <v>0</v>
      </c>
      <c r="F35" s="246">
        <f t="shared" si="8"/>
        <v>0</v>
      </c>
      <c r="G35" s="246">
        <f t="shared" si="8"/>
        <v>0</v>
      </c>
      <c r="H35" s="246">
        <f t="shared" si="8"/>
        <v>0</v>
      </c>
      <c r="I35" s="246">
        <f t="shared" si="8"/>
        <v>0</v>
      </c>
      <c r="J35" s="246">
        <f t="shared" si="8"/>
        <v>0</v>
      </c>
      <c r="K35" s="246">
        <f t="shared" si="8"/>
        <v>0</v>
      </c>
      <c r="L35" s="246">
        <f t="shared" si="8"/>
        <v>0</v>
      </c>
      <c r="M35" s="246">
        <f t="shared" si="8"/>
        <v>0</v>
      </c>
      <c r="N35" s="246">
        <f t="shared" si="8"/>
        <v>0</v>
      </c>
      <c r="O35" s="247">
        <f t="shared" si="8"/>
        <v>0</v>
      </c>
      <c r="P35" s="391">
        <f t="shared" si="3"/>
        <v>0</v>
      </c>
    </row>
    <row r="36" spans="2:16" x14ac:dyDescent="0.2">
      <c r="B36" s="393" t="s">
        <v>1044</v>
      </c>
      <c r="C36" s="161"/>
      <c r="D36" s="258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60"/>
      <c r="P36" s="391">
        <f t="shared" si="3"/>
        <v>0</v>
      </c>
    </row>
    <row r="37" spans="2:16" s="392" customFormat="1" x14ac:dyDescent="0.2">
      <c r="B37" s="393" t="s">
        <v>1045</v>
      </c>
      <c r="C37" s="394"/>
      <c r="D37" s="395"/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397"/>
      <c r="P37" s="391">
        <f t="shared" si="3"/>
        <v>0</v>
      </c>
    </row>
    <row r="38" spans="2:16" s="392" customFormat="1" x14ac:dyDescent="0.2">
      <c r="B38" s="398" t="s">
        <v>1046</v>
      </c>
      <c r="C38" s="399"/>
      <c r="D38" s="395"/>
      <c r="E38" s="396"/>
      <c r="F38" s="396"/>
      <c r="G38" s="396"/>
      <c r="H38" s="396"/>
      <c r="I38" s="396"/>
      <c r="J38" s="396"/>
      <c r="K38" s="396"/>
      <c r="L38" s="396"/>
      <c r="M38" s="396"/>
      <c r="N38" s="396"/>
      <c r="O38" s="397"/>
      <c r="P38" s="391">
        <f t="shared" si="3"/>
        <v>0</v>
      </c>
    </row>
    <row r="39" spans="2:16" ht="25.5" hidden="1" collapsed="1" x14ac:dyDescent="0.2">
      <c r="B39" s="389" t="s">
        <v>1048</v>
      </c>
      <c r="C39" s="161"/>
      <c r="D39" s="400">
        <f>SUM(D40,D41,D46,D47,D48)</f>
        <v>0</v>
      </c>
      <c r="E39" s="401">
        <f t="shared" ref="E39:O39" si="9">SUM(E40,E41,E46,E48)</f>
        <v>0</v>
      </c>
      <c r="F39" s="401">
        <f t="shared" si="9"/>
        <v>0</v>
      </c>
      <c r="G39" s="401">
        <f t="shared" si="9"/>
        <v>0</v>
      </c>
      <c r="H39" s="401">
        <f t="shared" si="9"/>
        <v>0</v>
      </c>
      <c r="I39" s="401">
        <f t="shared" si="9"/>
        <v>0</v>
      </c>
      <c r="J39" s="401">
        <f t="shared" si="9"/>
        <v>0</v>
      </c>
      <c r="K39" s="401">
        <f t="shared" si="9"/>
        <v>0</v>
      </c>
      <c r="L39" s="401">
        <f t="shared" si="9"/>
        <v>0</v>
      </c>
      <c r="M39" s="401">
        <f t="shared" si="9"/>
        <v>0</v>
      </c>
      <c r="N39" s="401">
        <f t="shared" si="9"/>
        <v>0</v>
      </c>
      <c r="O39" s="402">
        <f t="shared" si="9"/>
        <v>0</v>
      </c>
      <c r="P39" s="390">
        <f t="shared" si="3"/>
        <v>0</v>
      </c>
    </row>
    <row r="40" spans="2:16" hidden="1" x14ac:dyDescent="0.2">
      <c r="B40" s="341" t="s">
        <v>1036</v>
      </c>
      <c r="C40" s="161"/>
      <c r="D40" s="258"/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60"/>
      <c r="P40" s="391">
        <f t="shared" si="3"/>
        <v>0</v>
      </c>
    </row>
    <row r="41" spans="2:16" hidden="1" x14ac:dyDescent="0.2">
      <c r="B41" s="341" t="s">
        <v>1037</v>
      </c>
      <c r="C41" s="161"/>
      <c r="D41" s="245">
        <f t="shared" ref="D41:O41" si="10">SUM(D42:D45)</f>
        <v>0</v>
      </c>
      <c r="E41" s="246">
        <f t="shared" si="10"/>
        <v>0</v>
      </c>
      <c r="F41" s="246">
        <f t="shared" si="10"/>
        <v>0</v>
      </c>
      <c r="G41" s="246">
        <f t="shared" si="10"/>
        <v>0</v>
      </c>
      <c r="H41" s="246">
        <f t="shared" si="10"/>
        <v>0</v>
      </c>
      <c r="I41" s="246">
        <f t="shared" si="10"/>
        <v>0</v>
      </c>
      <c r="J41" s="246">
        <f t="shared" si="10"/>
        <v>0</v>
      </c>
      <c r="K41" s="246">
        <f t="shared" si="10"/>
        <v>0</v>
      </c>
      <c r="L41" s="246">
        <f t="shared" si="10"/>
        <v>0</v>
      </c>
      <c r="M41" s="246">
        <f t="shared" si="10"/>
        <v>0</v>
      </c>
      <c r="N41" s="246">
        <f t="shared" si="10"/>
        <v>0</v>
      </c>
      <c r="O41" s="247">
        <f t="shared" si="10"/>
        <v>0</v>
      </c>
      <c r="P41" s="391">
        <f t="shared" si="3"/>
        <v>0</v>
      </c>
    </row>
    <row r="42" spans="2:16" s="392" customFormat="1" hidden="1" x14ac:dyDescent="0.2">
      <c r="B42" s="393" t="s">
        <v>1038</v>
      </c>
      <c r="C42" s="394"/>
      <c r="D42" s="395"/>
      <c r="E42" s="396"/>
      <c r="F42" s="396"/>
      <c r="G42" s="396"/>
      <c r="H42" s="396"/>
      <c r="I42" s="396"/>
      <c r="J42" s="396"/>
      <c r="K42" s="396"/>
      <c r="L42" s="396"/>
      <c r="M42" s="396"/>
      <c r="N42" s="396"/>
      <c r="O42" s="397"/>
      <c r="P42" s="391">
        <f t="shared" si="3"/>
        <v>0</v>
      </c>
    </row>
    <row r="43" spans="2:16" s="392" customFormat="1" hidden="1" x14ac:dyDescent="0.2">
      <c r="B43" s="393" t="s">
        <v>1039</v>
      </c>
      <c r="C43" s="394"/>
      <c r="D43" s="395"/>
      <c r="E43" s="396"/>
      <c r="F43" s="396"/>
      <c r="G43" s="396"/>
      <c r="H43" s="396"/>
      <c r="I43" s="396"/>
      <c r="J43" s="396"/>
      <c r="K43" s="396"/>
      <c r="L43" s="396"/>
      <c r="M43" s="396"/>
      <c r="N43" s="396"/>
      <c r="O43" s="397"/>
      <c r="P43" s="391">
        <f t="shared" si="3"/>
        <v>0</v>
      </c>
    </row>
    <row r="44" spans="2:16" s="392" customFormat="1" hidden="1" x14ac:dyDescent="0.2">
      <c r="B44" s="393" t="s">
        <v>1040</v>
      </c>
      <c r="C44" s="394"/>
      <c r="D44" s="395"/>
      <c r="E44" s="396"/>
      <c r="F44" s="396"/>
      <c r="G44" s="396"/>
      <c r="H44" s="396"/>
      <c r="I44" s="396"/>
      <c r="J44" s="396"/>
      <c r="K44" s="396"/>
      <c r="L44" s="396"/>
      <c r="M44" s="396"/>
      <c r="N44" s="396"/>
      <c r="O44" s="397"/>
      <c r="P44" s="391">
        <f t="shared" si="3"/>
        <v>0</v>
      </c>
    </row>
    <row r="45" spans="2:16" s="392" customFormat="1" hidden="1" x14ac:dyDescent="0.2">
      <c r="B45" s="393" t="s">
        <v>1041</v>
      </c>
      <c r="C45" s="394"/>
      <c r="D45" s="395"/>
      <c r="E45" s="396"/>
      <c r="F45" s="396"/>
      <c r="G45" s="396"/>
      <c r="H45" s="396"/>
      <c r="I45" s="396"/>
      <c r="J45" s="396"/>
      <c r="K45" s="396"/>
      <c r="L45" s="396"/>
      <c r="M45" s="396"/>
      <c r="N45" s="396"/>
      <c r="O45" s="397"/>
      <c r="P45" s="391">
        <f t="shared" si="3"/>
        <v>0</v>
      </c>
    </row>
    <row r="46" spans="2:16" hidden="1" x14ac:dyDescent="0.2">
      <c r="B46" s="341" t="s">
        <v>1042</v>
      </c>
      <c r="C46" s="161"/>
      <c r="D46" s="258"/>
      <c r="E46" s="259"/>
      <c r="F46" s="259"/>
      <c r="G46" s="259"/>
      <c r="H46" s="259"/>
      <c r="I46" s="259"/>
      <c r="J46" s="259"/>
      <c r="K46" s="259"/>
      <c r="L46" s="259"/>
      <c r="M46" s="259"/>
      <c r="N46" s="259"/>
      <c r="O46" s="260"/>
      <c r="P46" s="391">
        <f t="shared" si="3"/>
        <v>0</v>
      </c>
    </row>
    <row r="47" spans="2:16" hidden="1" x14ac:dyDescent="0.2">
      <c r="B47" s="341" t="s">
        <v>485</v>
      </c>
      <c r="C47" s="161"/>
      <c r="D47" s="258"/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60"/>
      <c r="P47" s="391">
        <f t="shared" si="3"/>
        <v>0</v>
      </c>
    </row>
    <row r="48" spans="2:16" hidden="1" x14ac:dyDescent="0.2">
      <c r="B48" s="341" t="s">
        <v>1043</v>
      </c>
      <c r="C48" s="161"/>
      <c r="D48" s="245">
        <f t="shared" ref="D48:O48" si="11">SUM(D49:D51)</f>
        <v>0</v>
      </c>
      <c r="E48" s="246">
        <f t="shared" si="11"/>
        <v>0</v>
      </c>
      <c r="F48" s="246">
        <f t="shared" si="11"/>
        <v>0</v>
      </c>
      <c r="G48" s="246">
        <f t="shared" si="11"/>
        <v>0</v>
      </c>
      <c r="H48" s="246">
        <f t="shared" si="11"/>
        <v>0</v>
      </c>
      <c r="I48" s="246">
        <f t="shared" si="11"/>
        <v>0</v>
      </c>
      <c r="J48" s="246">
        <f t="shared" si="11"/>
        <v>0</v>
      </c>
      <c r="K48" s="246">
        <f t="shared" si="11"/>
        <v>0</v>
      </c>
      <c r="L48" s="246">
        <f t="shared" si="11"/>
        <v>0</v>
      </c>
      <c r="M48" s="246">
        <f t="shared" si="11"/>
        <v>0</v>
      </c>
      <c r="N48" s="246">
        <f t="shared" si="11"/>
        <v>0</v>
      </c>
      <c r="O48" s="247">
        <f t="shared" si="11"/>
        <v>0</v>
      </c>
      <c r="P48" s="391">
        <f t="shared" si="3"/>
        <v>0</v>
      </c>
    </row>
    <row r="49" spans="2:16" hidden="1" x14ac:dyDescent="0.2">
      <c r="B49" s="393" t="s">
        <v>1044</v>
      </c>
      <c r="C49" s="161"/>
      <c r="D49" s="258"/>
      <c r="E49" s="259"/>
      <c r="F49" s="259"/>
      <c r="G49" s="259"/>
      <c r="H49" s="259"/>
      <c r="I49" s="259"/>
      <c r="J49" s="259"/>
      <c r="K49" s="259"/>
      <c r="L49" s="259"/>
      <c r="M49" s="259"/>
      <c r="N49" s="259"/>
      <c r="O49" s="260"/>
      <c r="P49" s="391">
        <f t="shared" si="3"/>
        <v>0</v>
      </c>
    </row>
    <row r="50" spans="2:16" s="392" customFormat="1" hidden="1" x14ac:dyDescent="0.2">
      <c r="B50" s="393" t="s">
        <v>1045</v>
      </c>
      <c r="C50" s="394"/>
      <c r="D50" s="395"/>
      <c r="E50" s="396"/>
      <c r="F50" s="396"/>
      <c r="G50" s="396"/>
      <c r="H50" s="396"/>
      <c r="I50" s="396"/>
      <c r="J50" s="396"/>
      <c r="K50" s="396"/>
      <c r="L50" s="396"/>
      <c r="M50" s="396"/>
      <c r="N50" s="396"/>
      <c r="O50" s="397"/>
      <c r="P50" s="391">
        <f t="shared" si="3"/>
        <v>0</v>
      </c>
    </row>
    <row r="51" spans="2:16" s="392" customFormat="1" hidden="1" x14ac:dyDescent="0.2">
      <c r="B51" s="398" t="s">
        <v>1046</v>
      </c>
      <c r="C51" s="399"/>
      <c r="D51" s="403"/>
      <c r="E51" s="404"/>
      <c r="F51" s="404"/>
      <c r="G51" s="404"/>
      <c r="H51" s="404"/>
      <c r="I51" s="404"/>
      <c r="J51" s="404"/>
      <c r="K51" s="404"/>
      <c r="L51" s="404"/>
      <c r="M51" s="404"/>
      <c r="N51" s="404"/>
      <c r="O51" s="405"/>
      <c r="P51" s="406">
        <f t="shared" si="3"/>
        <v>0</v>
      </c>
    </row>
    <row r="52" spans="2:16" collapsed="1" x14ac:dyDescent="0.2">
      <c r="B52" s="389" t="s">
        <v>1049</v>
      </c>
      <c r="C52" s="336"/>
      <c r="D52" s="407">
        <f t="shared" ref="D52:O52" si="12">SUM(D13,D26,D39)</f>
        <v>0</v>
      </c>
      <c r="E52" s="408">
        <f t="shared" si="12"/>
        <v>0</v>
      </c>
      <c r="F52" s="408">
        <f t="shared" si="12"/>
        <v>0</v>
      </c>
      <c r="G52" s="409">
        <f t="shared" si="12"/>
        <v>0</v>
      </c>
      <c r="H52" s="410">
        <f t="shared" si="12"/>
        <v>0</v>
      </c>
      <c r="I52" s="410">
        <f t="shared" si="12"/>
        <v>0</v>
      </c>
      <c r="J52" s="410">
        <f t="shared" si="12"/>
        <v>0</v>
      </c>
      <c r="K52" s="410">
        <f t="shared" si="12"/>
        <v>0</v>
      </c>
      <c r="L52" s="410">
        <f t="shared" si="12"/>
        <v>0</v>
      </c>
      <c r="M52" s="410">
        <f t="shared" si="12"/>
        <v>0</v>
      </c>
      <c r="N52" s="410">
        <f t="shared" si="12"/>
        <v>0</v>
      </c>
      <c r="O52" s="410">
        <f t="shared" si="12"/>
        <v>0</v>
      </c>
      <c r="P52" s="411">
        <f t="shared" si="3"/>
        <v>0</v>
      </c>
    </row>
    <row r="53" spans="2:16" s="101" customFormat="1" x14ac:dyDescent="0.2">
      <c r="B53" s="412"/>
      <c r="D53" s="413"/>
      <c r="E53" s="413"/>
      <c r="F53" s="413"/>
      <c r="G53" s="413"/>
      <c r="H53" s="413"/>
      <c r="I53" s="413"/>
      <c r="J53" s="413"/>
      <c r="K53" s="413"/>
      <c r="L53" s="413"/>
      <c r="M53" s="413"/>
      <c r="N53" s="413"/>
      <c r="O53" s="413"/>
      <c r="P53" s="413"/>
    </row>
    <row r="54" spans="2:16" x14ac:dyDescent="0.2">
      <c r="B54" s="341" t="s">
        <v>1050</v>
      </c>
      <c r="C54" s="317"/>
      <c r="D54" s="414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6"/>
      <c r="P54" s="417">
        <f t="shared" si="3"/>
        <v>0</v>
      </c>
    </row>
    <row r="55" spans="2:16" ht="25.5" x14ac:dyDescent="0.2">
      <c r="B55" s="341" t="s">
        <v>0</v>
      </c>
      <c r="C55" s="418">
        <v>0</v>
      </c>
      <c r="D55" s="245">
        <f t="shared" ref="D55:O55" si="13">(D52-D21-D34-D47)*$C$55</f>
        <v>0</v>
      </c>
      <c r="E55" s="246">
        <f t="shared" si="13"/>
        <v>0</v>
      </c>
      <c r="F55" s="246">
        <f t="shared" si="13"/>
        <v>0</v>
      </c>
      <c r="G55" s="246">
        <f t="shared" si="13"/>
        <v>0</v>
      </c>
      <c r="H55" s="246">
        <f t="shared" si="13"/>
        <v>0</v>
      </c>
      <c r="I55" s="246">
        <f t="shared" si="13"/>
        <v>0</v>
      </c>
      <c r="J55" s="246">
        <f t="shared" si="13"/>
        <v>0</v>
      </c>
      <c r="K55" s="246">
        <f t="shared" si="13"/>
        <v>0</v>
      </c>
      <c r="L55" s="246">
        <f t="shared" si="13"/>
        <v>0</v>
      </c>
      <c r="M55" s="246">
        <f t="shared" si="13"/>
        <v>0</v>
      </c>
      <c r="N55" s="246">
        <f t="shared" si="13"/>
        <v>0</v>
      </c>
      <c r="O55" s="247">
        <f t="shared" si="13"/>
        <v>0</v>
      </c>
      <c r="P55" s="391">
        <f t="shared" si="3"/>
        <v>0</v>
      </c>
    </row>
    <row r="56" spans="2:16" x14ac:dyDescent="0.2">
      <c r="B56" s="341" t="s">
        <v>1</v>
      </c>
      <c r="C56" s="419"/>
      <c r="D56" s="258">
        <f t="shared" ref="D56:O56" si="14">SUM(D57:D58)</f>
        <v>0</v>
      </c>
      <c r="E56" s="259">
        <f t="shared" si="14"/>
        <v>0</v>
      </c>
      <c r="F56" s="259">
        <f t="shared" si="14"/>
        <v>0</v>
      </c>
      <c r="G56" s="259">
        <f t="shared" si="14"/>
        <v>0</v>
      </c>
      <c r="H56" s="259">
        <f t="shared" si="14"/>
        <v>0</v>
      </c>
      <c r="I56" s="259">
        <f t="shared" si="14"/>
        <v>0</v>
      </c>
      <c r="J56" s="259">
        <f t="shared" si="14"/>
        <v>0</v>
      </c>
      <c r="K56" s="259">
        <f t="shared" si="14"/>
        <v>0</v>
      </c>
      <c r="L56" s="259">
        <f t="shared" si="14"/>
        <v>0</v>
      </c>
      <c r="M56" s="259">
        <f t="shared" si="14"/>
        <v>0</v>
      </c>
      <c r="N56" s="259">
        <f t="shared" si="14"/>
        <v>0</v>
      </c>
      <c r="O56" s="260">
        <f t="shared" si="14"/>
        <v>0</v>
      </c>
      <c r="P56" s="391">
        <f t="shared" si="3"/>
        <v>0</v>
      </c>
    </row>
    <row r="57" spans="2:16" ht="25.5" x14ac:dyDescent="0.2">
      <c r="B57" s="341" t="s">
        <v>2</v>
      </c>
      <c r="C57" s="418">
        <v>1</v>
      </c>
      <c r="D57" s="245">
        <f t="shared" ref="D57:O57" si="15">(D52-D21-D34-D47)*$C$57</f>
        <v>0</v>
      </c>
      <c r="E57" s="246">
        <f t="shared" si="15"/>
        <v>0</v>
      </c>
      <c r="F57" s="246">
        <f t="shared" si="15"/>
        <v>0</v>
      </c>
      <c r="G57" s="246">
        <f t="shared" si="15"/>
        <v>0</v>
      </c>
      <c r="H57" s="246">
        <f t="shared" si="15"/>
        <v>0</v>
      </c>
      <c r="I57" s="246">
        <f t="shared" si="15"/>
        <v>0</v>
      </c>
      <c r="J57" s="246">
        <f t="shared" si="15"/>
        <v>0</v>
      </c>
      <c r="K57" s="246">
        <f t="shared" si="15"/>
        <v>0</v>
      </c>
      <c r="L57" s="246">
        <f t="shared" si="15"/>
        <v>0</v>
      </c>
      <c r="M57" s="246">
        <f t="shared" si="15"/>
        <v>0</v>
      </c>
      <c r="N57" s="246">
        <f t="shared" si="15"/>
        <v>0</v>
      </c>
      <c r="O57" s="247">
        <f t="shared" si="15"/>
        <v>0</v>
      </c>
      <c r="P57" s="391">
        <f t="shared" si="3"/>
        <v>0</v>
      </c>
    </row>
    <row r="58" spans="2:16" ht="25.5" x14ac:dyDescent="0.2">
      <c r="B58" s="341" t="s">
        <v>3</v>
      </c>
      <c r="C58" s="420"/>
      <c r="D58" s="258"/>
      <c r="E58" s="259">
        <f>D55</f>
        <v>0</v>
      </c>
      <c r="F58" s="259">
        <f>E55</f>
        <v>0</v>
      </c>
      <c r="G58" s="259">
        <f>F55</f>
        <v>0</v>
      </c>
      <c r="H58" s="259">
        <f>G55+H55</f>
        <v>0</v>
      </c>
      <c r="I58" s="259">
        <f t="shared" ref="I58:O58" si="16">I55</f>
        <v>0</v>
      </c>
      <c r="J58" s="259">
        <f t="shared" si="16"/>
        <v>0</v>
      </c>
      <c r="K58" s="259">
        <f t="shared" si="16"/>
        <v>0</v>
      </c>
      <c r="L58" s="259">
        <f t="shared" si="16"/>
        <v>0</v>
      </c>
      <c r="M58" s="259">
        <f t="shared" si="16"/>
        <v>0</v>
      </c>
      <c r="N58" s="259">
        <f t="shared" si="16"/>
        <v>0</v>
      </c>
      <c r="O58" s="260">
        <f t="shared" si="16"/>
        <v>0</v>
      </c>
      <c r="P58" s="391">
        <f t="shared" si="3"/>
        <v>0</v>
      </c>
    </row>
    <row r="59" spans="2:16" x14ac:dyDescent="0.2">
      <c r="B59" s="341" t="s">
        <v>485</v>
      </c>
      <c r="C59" s="421"/>
      <c r="D59" s="422">
        <f t="shared" ref="D59:O59" si="17">D21+D34+D47</f>
        <v>0</v>
      </c>
      <c r="E59" s="423">
        <f t="shared" si="17"/>
        <v>0</v>
      </c>
      <c r="F59" s="423">
        <f t="shared" si="17"/>
        <v>0</v>
      </c>
      <c r="G59" s="423">
        <f t="shared" si="17"/>
        <v>0</v>
      </c>
      <c r="H59" s="423">
        <f t="shared" si="17"/>
        <v>0</v>
      </c>
      <c r="I59" s="423">
        <f t="shared" si="17"/>
        <v>0</v>
      </c>
      <c r="J59" s="423">
        <f t="shared" si="17"/>
        <v>0</v>
      </c>
      <c r="K59" s="423">
        <f t="shared" si="17"/>
        <v>0</v>
      </c>
      <c r="L59" s="423">
        <f t="shared" si="17"/>
        <v>0</v>
      </c>
      <c r="M59" s="423">
        <f t="shared" si="17"/>
        <v>0</v>
      </c>
      <c r="N59" s="423">
        <f t="shared" si="17"/>
        <v>0</v>
      </c>
      <c r="O59" s="424">
        <f t="shared" si="17"/>
        <v>0</v>
      </c>
      <c r="P59" s="425">
        <f t="shared" si="3"/>
        <v>0</v>
      </c>
    </row>
  </sheetData>
  <mergeCells count="9">
    <mergeCell ref="P10:P11"/>
    <mergeCell ref="A2:M2"/>
    <mergeCell ref="A3:M3"/>
    <mergeCell ref="A10:A11"/>
    <mergeCell ref="B10:B11"/>
    <mergeCell ref="C10:C11"/>
    <mergeCell ref="D10:O10"/>
    <mergeCell ref="H5:I5"/>
    <mergeCell ref="H6:I6"/>
  </mergeCells>
  <phoneticPr fontId="2" type="noConversion"/>
  <hyperlinks>
    <hyperlink ref="A1" location="Содержание!A1" display="Вернуться к содержанию"/>
  </hyperlinks>
  <pageMargins left="0.75" right="0.75" top="1" bottom="1" header="0.5" footer="0.5"/>
  <pageSetup paperSize="9" scale="6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U33"/>
  <sheetViews>
    <sheetView zoomScale="90" workbookViewId="0">
      <selection activeCell="G1" sqref="G1"/>
    </sheetView>
  </sheetViews>
  <sheetFormatPr defaultRowHeight="12.75" x14ac:dyDescent="0.2"/>
  <cols>
    <col min="1" max="1" width="9.140625" style="826"/>
    <col min="2" max="2" width="32" style="826" customWidth="1"/>
    <col min="3" max="3" width="13.140625" style="826" customWidth="1"/>
    <col min="4" max="4" width="9.28515625" style="826" customWidth="1"/>
    <col min="5" max="9" width="9.140625" style="826"/>
    <col min="10" max="10" width="33.5703125" style="826" customWidth="1"/>
    <col min="11" max="11" width="13.140625" style="826" customWidth="1"/>
    <col min="12" max="12" width="9.28515625" style="826" customWidth="1"/>
    <col min="13" max="255" width="9.140625" style="826"/>
    <col min="256" max="16384" width="9.140625" style="828"/>
  </cols>
  <sheetData>
    <row r="1" spans="1:14" s="824" customFormat="1" x14ac:dyDescent="0.2">
      <c r="B1" s="836"/>
      <c r="C1" s="836"/>
      <c r="D1" s="836"/>
      <c r="E1" s="836"/>
      <c r="F1" s="836"/>
      <c r="G1" s="836"/>
      <c r="H1" s="836"/>
      <c r="I1" s="836"/>
      <c r="J1" s="836"/>
      <c r="K1" s="836"/>
      <c r="L1" s="836"/>
      <c r="M1" s="836"/>
    </row>
    <row r="2" spans="1:14" s="824" customFormat="1" x14ac:dyDescent="0.2">
      <c r="A2" s="829"/>
      <c r="B2" s="992" t="s">
        <v>225</v>
      </c>
      <c r="C2" s="993"/>
      <c r="D2" s="993"/>
      <c r="E2" s="993"/>
      <c r="F2" s="993"/>
      <c r="G2" s="993"/>
      <c r="H2" s="993"/>
      <c r="I2" s="993"/>
      <c r="J2" s="993"/>
      <c r="K2" s="993"/>
      <c r="L2" s="993"/>
      <c r="M2" s="994"/>
      <c r="N2" s="823"/>
    </row>
    <row r="3" spans="1:14" s="824" customFormat="1" x14ac:dyDescent="0.2">
      <c r="A3" s="829"/>
      <c r="B3" s="995"/>
      <c r="C3" s="996"/>
      <c r="D3" s="996"/>
      <c r="E3" s="996"/>
      <c r="F3" s="996"/>
      <c r="G3" s="996"/>
      <c r="H3" s="996"/>
      <c r="I3" s="996"/>
      <c r="J3" s="996"/>
      <c r="K3" s="996"/>
      <c r="L3" s="996"/>
      <c r="M3" s="997"/>
      <c r="N3" s="823"/>
    </row>
    <row r="4" spans="1:14" s="824" customFormat="1" x14ac:dyDescent="0.2">
      <c r="A4" s="825"/>
    </row>
    <row r="5" spans="1:14" s="824" customFormat="1" x14ac:dyDescent="0.2">
      <c r="A5" s="825"/>
      <c r="B5" s="830"/>
      <c r="C5" s="826"/>
      <c r="D5" s="826"/>
      <c r="E5" s="826"/>
      <c r="F5" s="826"/>
      <c r="G5" s="826"/>
      <c r="H5" s="826"/>
      <c r="I5" s="826"/>
      <c r="J5" s="830"/>
      <c r="K5" s="826"/>
      <c r="L5" s="826"/>
      <c r="M5" s="826"/>
    </row>
    <row r="6" spans="1:14" ht="15.75" customHeight="1" x14ac:dyDescent="0.25">
      <c r="A6" s="839"/>
      <c r="B6" s="998" t="s">
        <v>222</v>
      </c>
      <c r="C6" s="840" t="s">
        <v>217</v>
      </c>
      <c r="D6" s="826" t="s">
        <v>212</v>
      </c>
      <c r="I6" s="828"/>
      <c r="J6" s="998" t="s">
        <v>223</v>
      </c>
      <c r="K6" s="840" t="s">
        <v>217</v>
      </c>
      <c r="L6" s="826" t="s">
        <v>212</v>
      </c>
    </row>
    <row r="7" spans="1:14" ht="18" x14ac:dyDescent="0.25">
      <c r="A7" s="839"/>
      <c r="B7" s="999"/>
      <c r="C7" s="840" t="s">
        <v>218</v>
      </c>
      <c r="D7" s="826" t="s">
        <v>213</v>
      </c>
      <c r="I7" s="828"/>
      <c r="J7" s="999"/>
      <c r="K7" s="840" t="s">
        <v>218</v>
      </c>
      <c r="L7" s="826" t="s">
        <v>213</v>
      </c>
    </row>
    <row r="8" spans="1:14" x14ac:dyDescent="0.2">
      <c r="A8" s="841"/>
      <c r="B8" s="842"/>
      <c r="J8" s="824"/>
    </row>
    <row r="9" spans="1:14" ht="38.25" x14ac:dyDescent="0.2">
      <c r="B9" s="830"/>
      <c r="D9" s="835" t="s">
        <v>209</v>
      </c>
      <c r="E9" s="835" t="s">
        <v>210</v>
      </c>
      <c r="F9" s="835" t="s">
        <v>211</v>
      </c>
      <c r="J9" s="830"/>
      <c r="L9" s="835" t="s">
        <v>209</v>
      </c>
      <c r="M9" s="835" t="s">
        <v>210</v>
      </c>
      <c r="N9" s="835" t="s">
        <v>211</v>
      </c>
    </row>
    <row r="10" spans="1:14" ht="25.5" x14ac:dyDescent="0.2">
      <c r="A10" s="828"/>
      <c r="B10" s="843" t="s">
        <v>27</v>
      </c>
      <c r="C10" s="844"/>
      <c r="D10" s="832">
        <v>65572</v>
      </c>
      <c r="E10" s="832">
        <f>D29</f>
        <v>190783</v>
      </c>
      <c r="F10" s="832">
        <f>E29</f>
        <v>248953</v>
      </c>
      <c r="G10" s="825"/>
      <c r="I10" s="828"/>
      <c r="J10" s="843" t="s">
        <v>27</v>
      </c>
      <c r="K10" s="844"/>
      <c r="L10" s="832">
        <v>65572</v>
      </c>
      <c r="M10" s="832">
        <f>L29</f>
        <v>190783</v>
      </c>
      <c r="N10" s="832">
        <f>M29</f>
        <v>248953</v>
      </c>
    </row>
    <row r="11" spans="1:14" ht="5.25" customHeight="1" x14ac:dyDescent="0.2">
      <c r="A11" s="830"/>
      <c r="B11" s="836"/>
      <c r="C11" s="830"/>
      <c r="D11" s="836"/>
      <c r="E11" s="836"/>
      <c r="F11" s="836"/>
      <c r="I11" s="830"/>
      <c r="J11" s="836"/>
      <c r="L11" s="836"/>
      <c r="M11" s="836"/>
      <c r="N11" s="836"/>
    </row>
    <row r="12" spans="1:14" ht="26.25" customHeight="1" x14ac:dyDescent="0.2">
      <c r="A12" s="962" t="s">
        <v>214</v>
      </c>
      <c r="B12" s="831" t="s">
        <v>208</v>
      </c>
      <c r="C12" s="858" t="s">
        <v>217</v>
      </c>
      <c r="D12" s="832">
        <v>276394</v>
      </c>
      <c r="E12" s="832">
        <v>260996</v>
      </c>
      <c r="F12" s="832">
        <v>278230</v>
      </c>
      <c r="G12" s="825"/>
      <c r="I12" s="989" t="s">
        <v>214</v>
      </c>
      <c r="J12" s="977" t="s">
        <v>208</v>
      </c>
      <c r="K12" s="977" t="s">
        <v>217</v>
      </c>
      <c r="L12" s="983">
        <f>D12</f>
        <v>276394</v>
      </c>
      <c r="M12" s="983">
        <f>E12</f>
        <v>260996</v>
      </c>
      <c r="N12" s="983">
        <f>F12</f>
        <v>278230</v>
      </c>
    </row>
    <row r="13" spans="1:14" x14ac:dyDescent="0.2">
      <c r="A13" s="963"/>
      <c r="B13" s="833"/>
      <c r="C13" s="833"/>
      <c r="D13" s="833"/>
      <c r="E13" s="833"/>
      <c r="F13" s="834"/>
      <c r="G13" s="825"/>
      <c r="I13" s="990"/>
      <c r="J13" s="978"/>
      <c r="K13" s="978"/>
      <c r="L13" s="984"/>
      <c r="M13" s="984"/>
      <c r="N13" s="984"/>
    </row>
    <row r="14" spans="1:14" ht="25.5" x14ac:dyDescent="0.2">
      <c r="A14" s="963"/>
      <c r="B14" s="845" t="s">
        <v>221</v>
      </c>
      <c r="C14" s="858" t="s">
        <v>218</v>
      </c>
      <c r="D14" s="832"/>
      <c r="E14" s="832"/>
      <c r="F14" s="832"/>
      <c r="G14" s="825"/>
      <c r="I14" s="990"/>
      <c r="J14" s="978"/>
      <c r="K14" s="978"/>
      <c r="L14" s="984"/>
      <c r="M14" s="984"/>
      <c r="N14" s="984"/>
    </row>
    <row r="15" spans="1:14" x14ac:dyDescent="0.2">
      <c r="A15" s="963"/>
      <c r="B15" s="833"/>
      <c r="C15" s="833"/>
      <c r="D15" s="833"/>
      <c r="E15" s="833"/>
      <c r="F15" s="834"/>
      <c r="G15" s="825"/>
      <c r="I15" s="991"/>
      <c r="J15" s="979"/>
      <c r="K15" s="979"/>
      <c r="L15" s="985"/>
      <c r="M15" s="985"/>
      <c r="N15" s="985"/>
    </row>
    <row r="16" spans="1:14" ht="32.25" customHeight="1" x14ac:dyDescent="0.2">
      <c r="A16" s="964"/>
      <c r="B16" s="845" t="s">
        <v>219</v>
      </c>
      <c r="C16" s="858" t="s">
        <v>218</v>
      </c>
      <c r="D16" s="832">
        <v>6308</v>
      </c>
      <c r="E16" s="832"/>
      <c r="F16" s="832"/>
      <c r="G16" s="825"/>
      <c r="I16" s="846"/>
      <c r="J16" s="836"/>
      <c r="K16" s="827"/>
      <c r="L16" s="847"/>
      <c r="M16" s="847"/>
      <c r="N16" s="848"/>
    </row>
    <row r="17" spans="1:15" ht="18" customHeight="1" x14ac:dyDescent="0.2">
      <c r="A17" s="824"/>
      <c r="B17" s="824"/>
      <c r="C17" s="824"/>
      <c r="D17" s="824"/>
      <c r="E17" s="824"/>
      <c r="F17" s="824"/>
      <c r="H17" s="828"/>
      <c r="I17" s="962" t="s">
        <v>216</v>
      </c>
      <c r="J17" s="977" t="s">
        <v>215</v>
      </c>
      <c r="K17" s="977" t="s">
        <v>218</v>
      </c>
      <c r="L17" s="983">
        <f>D19</f>
        <v>144875</v>
      </c>
      <c r="M17" s="983">
        <f>E19</f>
        <v>204895</v>
      </c>
      <c r="N17" s="986">
        <f>F19</f>
        <v>296166.55216913781</v>
      </c>
    </row>
    <row r="18" spans="1:15" ht="12.75" customHeight="1" x14ac:dyDescent="0.2">
      <c r="A18" s="830"/>
      <c r="B18" s="830"/>
      <c r="C18" s="830"/>
      <c r="D18" s="830"/>
      <c r="E18" s="830"/>
      <c r="F18" s="830"/>
      <c r="H18" s="828"/>
      <c r="I18" s="963"/>
      <c r="J18" s="978"/>
      <c r="K18" s="978"/>
      <c r="L18" s="984"/>
      <c r="M18" s="984"/>
      <c r="N18" s="987"/>
    </row>
    <row r="19" spans="1:15" ht="25.5" x14ac:dyDescent="0.2">
      <c r="A19" s="962" t="s">
        <v>216</v>
      </c>
      <c r="B19" s="831" t="s">
        <v>215</v>
      </c>
      <c r="C19" s="858" t="s">
        <v>218</v>
      </c>
      <c r="D19" s="832">
        <v>144875</v>
      </c>
      <c r="E19" s="832">
        <v>204895</v>
      </c>
      <c r="F19" s="849">
        <v>296166.55216913781</v>
      </c>
      <c r="G19" s="825"/>
      <c r="H19" s="828"/>
      <c r="I19" s="963"/>
      <c r="J19" s="978"/>
      <c r="K19" s="978"/>
      <c r="L19" s="984"/>
      <c r="M19" s="984"/>
      <c r="N19" s="987"/>
    </row>
    <row r="20" spans="1:15" x14ac:dyDescent="0.2">
      <c r="A20" s="963"/>
      <c r="B20" s="833"/>
      <c r="C20" s="833"/>
      <c r="D20" s="833"/>
      <c r="E20" s="833"/>
      <c r="F20" s="834"/>
      <c r="G20" s="825"/>
      <c r="H20" s="828"/>
      <c r="I20" s="964"/>
      <c r="J20" s="979"/>
      <c r="K20" s="979"/>
      <c r="L20" s="985"/>
      <c r="M20" s="985"/>
      <c r="N20" s="988"/>
    </row>
    <row r="21" spans="1:15" ht="38.25" x14ac:dyDescent="0.2">
      <c r="A21" s="963"/>
      <c r="B21" s="845" t="s">
        <v>220</v>
      </c>
      <c r="C21" s="858" t="s">
        <v>217</v>
      </c>
      <c r="D21" s="832"/>
      <c r="E21" s="832">
        <v>2069</v>
      </c>
      <c r="F21" s="832">
        <v>1678</v>
      </c>
      <c r="G21" s="825"/>
      <c r="I21" s="850"/>
      <c r="J21" s="851"/>
      <c r="K21" s="852"/>
      <c r="L21" s="853"/>
      <c r="M21" s="853"/>
      <c r="N21" s="854"/>
    </row>
    <row r="22" spans="1:15" ht="12.75" customHeight="1" x14ac:dyDescent="0.2">
      <c r="A22" s="963"/>
      <c r="B22" s="833"/>
      <c r="C22" s="833"/>
      <c r="D22" s="833"/>
      <c r="E22" s="833"/>
      <c r="F22" s="834"/>
      <c r="G22" s="825"/>
      <c r="I22" s="859"/>
      <c r="J22" s="974" t="s">
        <v>229</v>
      </c>
      <c r="K22" s="977" t="s">
        <v>224</v>
      </c>
      <c r="L22" s="980">
        <f>L29-(L10+L12-L17)</f>
        <v>-6308</v>
      </c>
      <c r="M22" s="980">
        <f>M29-(M10+M12-M17)</f>
        <v>2069</v>
      </c>
      <c r="N22" s="959">
        <f>N29-(N10+N12-N17)</f>
        <v>1677.552169137809</v>
      </c>
      <c r="O22" s="825"/>
    </row>
    <row r="23" spans="1:15" ht="13.5" customHeight="1" x14ac:dyDescent="0.2">
      <c r="A23" s="964"/>
      <c r="B23" s="845" t="s">
        <v>230</v>
      </c>
      <c r="C23" s="858" t="s">
        <v>217</v>
      </c>
      <c r="D23" s="832"/>
      <c r="E23" s="832"/>
      <c r="F23" s="832"/>
      <c r="G23" s="825"/>
      <c r="I23" s="828"/>
      <c r="J23" s="975"/>
      <c r="K23" s="978"/>
      <c r="L23" s="981"/>
      <c r="M23" s="981"/>
      <c r="N23" s="960"/>
      <c r="O23" s="825"/>
    </row>
    <row r="24" spans="1:15" ht="12.75" customHeight="1" x14ac:dyDescent="0.2">
      <c r="A24" s="824"/>
      <c r="B24" s="836"/>
      <c r="C24" s="836"/>
      <c r="D24" s="836"/>
      <c r="E24" s="836"/>
      <c r="F24" s="836"/>
      <c r="I24" s="828"/>
      <c r="J24" s="975"/>
      <c r="K24" s="978"/>
      <c r="L24" s="981"/>
      <c r="M24" s="981"/>
      <c r="N24" s="960"/>
      <c r="O24" s="825"/>
    </row>
    <row r="25" spans="1:15" ht="15" customHeight="1" x14ac:dyDescent="0.2">
      <c r="A25" s="962" t="s">
        <v>236</v>
      </c>
      <c r="B25" s="965" t="s">
        <v>33</v>
      </c>
      <c r="C25" s="968" t="s">
        <v>224</v>
      </c>
      <c r="D25" s="971"/>
      <c r="E25" s="971"/>
      <c r="F25" s="971"/>
      <c r="G25" s="825"/>
      <c r="I25" s="828"/>
      <c r="J25" s="976"/>
      <c r="K25" s="979"/>
      <c r="L25" s="982"/>
      <c r="M25" s="982"/>
      <c r="N25" s="961"/>
      <c r="O25" s="825"/>
    </row>
    <row r="26" spans="1:15" ht="11.25" customHeight="1" x14ac:dyDescent="0.2">
      <c r="A26" s="963"/>
      <c r="B26" s="966"/>
      <c r="C26" s="969"/>
      <c r="D26" s="972"/>
      <c r="E26" s="972"/>
      <c r="F26" s="972"/>
      <c r="G26" s="825"/>
      <c r="J26" s="822"/>
      <c r="K26" s="837"/>
      <c r="L26" s="822"/>
      <c r="M26" s="822"/>
      <c r="N26" s="822"/>
    </row>
    <row r="27" spans="1:15" ht="26.25" customHeight="1" x14ac:dyDescent="0.2">
      <c r="A27" s="964"/>
      <c r="B27" s="967"/>
      <c r="C27" s="970"/>
      <c r="D27" s="973"/>
      <c r="E27" s="973"/>
      <c r="F27" s="973"/>
      <c r="G27" s="825"/>
      <c r="J27" s="822"/>
      <c r="K27" s="837"/>
      <c r="L27" s="822"/>
      <c r="M27" s="822"/>
      <c r="N27" s="822"/>
    </row>
    <row r="28" spans="1:15" ht="5.25" customHeight="1" x14ac:dyDescent="0.2">
      <c r="A28" s="837"/>
      <c r="B28" s="822"/>
      <c r="C28" s="857"/>
      <c r="D28" s="822"/>
      <c r="E28" s="822"/>
      <c r="F28" s="822"/>
      <c r="G28" s="825"/>
      <c r="J28" s="822"/>
      <c r="K28" s="837"/>
      <c r="L28" s="822"/>
      <c r="M28" s="822"/>
      <c r="N28" s="822"/>
    </row>
    <row r="29" spans="1:15" ht="25.5" x14ac:dyDescent="0.2">
      <c r="A29" s="828"/>
      <c r="B29" s="843" t="s">
        <v>28</v>
      </c>
      <c r="C29" s="829"/>
      <c r="D29" s="832">
        <f>D10+D12-D14-D16-D19+D21+D23</f>
        <v>190783</v>
      </c>
      <c r="E29" s="832">
        <f>E10+E12-E14-E16-E19+E21+E23</f>
        <v>248953</v>
      </c>
      <c r="F29" s="849">
        <f>F10+F12-F14-F16-F19+F21+F23</f>
        <v>232694.44783086219</v>
      </c>
      <c r="G29" s="825"/>
      <c r="J29" s="843" t="s">
        <v>28</v>
      </c>
      <c r="K29" s="828"/>
      <c r="L29" s="832">
        <f>D29</f>
        <v>190783</v>
      </c>
      <c r="M29" s="832">
        <f>E29</f>
        <v>248953</v>
      </c>
      <c r="N29" s="832">
        <v>232694</v>
      </c>
    </row>
    <row r="30" spans="1:15" x14ac:dyDescent="0.2">
      <c r="B30" s="824"/>
      <c r="D30" s="824"/>
      <c r="E30" s="824"/>
      <c r="F30" s="824"/>
      <c r="L30" s="824"/>
      <c r="M30" s="824"/>
      <c r="N30" s="824"/>
    </row>
    <row r="33" spans="14:14" x14ac:dyDescent="0.2">
      <c r="N33" s="855"/>
    </row>
  </sheetData>
  <mergeCells count="28">
    <mergeCell ref="B2:M3"/>
    <mergeCell ref="B6:B7"/>
    <mergeCell ref="J6:J7"/>
    <mergeCell ref="L12:L15"/>
    <mergeCell ref="M12:M15"/>
    <mergeCell ref="A12:A16"/>
    <mergeCell ref="I12:I15"/>
    <mergeCell ref="M22:M25"/>
    <mergeCell ref="J12:J15"/>
    <mergeCell ref="K12:K15"/>
    <mergeCell ref="N12:N15"/>
    <mergeCell ref="I17:I20"/>
    <mergeCell ref="J17:J20"/>
    <mergeCell ref="K17:K20"/>
    <mergeCell ref="L17:L20"/>
    <mergeCell ref="M17:M20"/>
    <mergeCell ref="N17:N20"/>
    <mergeCell ref="N22:N25"/>
    <mergeCell ref="A25:A27"/>
    <mergeCell ref="B25:B27"/>
    <mergeCell ref="C25:C27"/>
    <mergeCell ref="D25:D27"/>
    <mergeCell ref="E25:E27"/>
    <mergeCell ref="F25:F27"/>
    <mergeCell ref="J22:J25"/>
    <mergeCell ref="K22:K25"/>
    <mergeCell ref="L22:L25"/>
    <mergeCell ref="A19:A23"/>
  </mergeCells>
  <phoneticPr fontId="2" type="noConversion"/>
  <pageMargins left="0.75" right="0.75" top="1" bottom="1" header="0.5" footer="0.5"/>
  <pageSetup paperSize="9" scale="6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  <outlinePr summaryBelow="0"/>
  </sheetPr>
  <dimension ref="A1:EC63"/>
  <sheetViews>
    <sheetView zoomScale="90" workbookViewId="0">
      <pane xSplit="3" ySplit="12" topLeftCell="L13" activePane="bottomRight" state="frozen"/>
      <selection pane="topRight" activeCell="D1" sqref="D1"/>
      <selection pane="bottomLeft" activeCell="A13" sqref="A13"/>
      <selection pane="bottomRight" activeCell="P12" sqref="P12"/>
    </sheetView>
  </sheetViews>
  <sheetFormatPr defaultColWidth="9.7109375" defaultRowHeight="12.75" outlineLevelRow="1" x14ac:dyDescent="0.2"/>
  <cols>
    <col min="1" max="1" width="7.140625" style="470" customWidth="1"/>
    <col min="2" max="2" width="55.7109375" style="470" customWidth="1"/>
    <col min="3" max="3" width="14.140625" style="455" customWidth="1"/>
    <col min="4" max="4" width="13.5703125" style="455" customWidth="1"/>
    <col min="5" max="15" width="12.42578125" style="455" bestFit="1" customWidth="1"/>
    <col min="16" max="16" width="10.5703125" style="522" bestFit="1" customWidth="1"/>
    <col min="17" max="16384" width="9.7109375" style="470"/>
  </cols>
  <sheetData>
    <row r="1" spans="1:16" s="1" customFormat="1" x14ac:dyDescent="0.2">
      <c r="A1" s="12" t="s">
        <v>362</v>
      </c>
      <c r="C1" s="13"/>
    </row>
    <row r="2" spans="1:16" s="100" customFormat="1" ht="18.75" x14ac:dyDescent="0.2">
      <c r="A2" s="1000" t="s">
        <v>36</v>
      </c>
      <c r="B2" s="1000"/>
      <c r="C2" s="1000"/>
      <c r="D2" s="869"/>
      <c r="E2" s="869"/>
      <c r="F2" s="869"/>
      <c r="G2" s="869"/>
      <c r="H2" s="869"/>
      <c r="I2" s="869"/>
      <c r="J2" s="869"/>
      <c r="K2" s="869"/>
    </row>
    <row r="3" spans="1:16" s="100" customFormat="1" ht="18.75" x14ac:dyDescent="0.2">
      <c r="A3" s="1000"/>
      <c r="B3" s="1000"/>
      <c r="C3" s="1000"/>
      <c r="D3" s="870"/>
      <c r="E3" s="870"/>
      <c r="F3" s="870"/>
      <c r="G3" s="870"/>
      <c r="H3" s="870"/>
      <c r="I3" s="870"/>
      <c r="J3" s="870"/>
      <c r="K3" s="870"/>
    </row>
    <row r="4" spans="1:16" s="100" customFormat="1" ht="13.5" x14ac:dyDescent="0.2">
      <c r="A4" s="229"/>
      <c r="B4" s="229"/>
      <c r="C4" s="153"/>
      <c r="D4" s="153"/>
      <c r="E4" s="230"/>
    </row>
    <row r="5" spans="1:16" s="100" customFormat="1" ht="13.5" x14ac:dyDescent="0.2">
      <c r="A5" s="229"/>
      <c r="B5" s="229"/>
      <c r="C5" s="153"/>
      <c r="D5" s="153"/>
      <c r="E5" s="230"/>
    </row>
    <row r="6" spans="1:16" s="100" customFormat="1" ht="13.5" x14ac:dyDescent="0.2">
      <c r="B6" s="229"/>
      <c r="C6" s="153"/>
    </row>
    <row r="7" spans="1:16" s="100" customFormat="1" ht="13.5" x14ac:dyDescent="0.2">
      <c r="B7" s="229"/>
      <c r="C7" s="153"/>
    </row>
    <row r="8" spans="1:16" s="100" customFormat="1" ht="13.5" x14ac:dyDescent="0.2">
      <c r="B8" s="229"/>
      <c r="C8" s="153"/>
    </row>
    <row r="9" spans="1:16" s="100" customFormat="1" ht="19.5" customHeight="1" x14ac:dyDescent="0.2">
      <c r="A9" s="229"/>
      <c r="B9" s="229"/>
      <c r="C9" s="153"/>
      <c r="D9" s="153"/>
      <c r="E9" s="230"/>
    </row>
    <row r="10" spans="1:16" s="233" customFormat="1" ht="12.75" customHeight="1" x14ac:dyDescent="0.2">
      <c r="A10" s="944" t="s">
        <v>979</v>
      </c>
      <c r="B10" s="952" t="s">
        <v>327</v>
      </c>
      <c r="C10" s="954">
        <f>Амортизация!C11</f>
        <v>42156</v>
      </c>
      <c r="D10" s="938" t="s">
        <v>981</v>
      </c>
      <c r="E10" s="938"/>
      <c r="F10" s="938"/>
      <c r="G10" s="938"/>
      <c r="H10" s="938"/>
      <c r="I10" s="938"/>
      <c r="J10" s="938"/>
      <c r="K10" s="938"/>
      <c r="L10" s="938"/>
      <c r="M10" s="938"/>
      <c r="N10" s="938"/>
      <c r="O10" s="939"/>
      <c r="P10" s="949" t="s">
        <v>923</v>
      </c>
    </row>
    <row r="11" spans="1:16" s="233" customFormat="1" x14ac:dyDescent="0.2">
      <c r="A11" s="945"/>
      <c r="B11" s="953"/>
      <c r="C11" s="955"/>
      <c r="D11" s="235">
        <f>C10+31</f>
        <v>42187</v>
      </c>
      <c r="E11" s="234">
        <f>D11+31</f>
        <v>42218</v>
      </c>
      <c r="F11" s="234">
        <f t="shared" ref="F11:O11" si="0">E11+31</f>
        <v>42249</v>
      </c>
      <c r="G11" s="234">
        <f t="shared" si="0"/>
        <v>42280</v>
      </c>
      <c r="H11" s="234">
        <f t="shared" si="0"/>
        <v>42311</v>
      </c>
      <c r="I11" s="234">
        <f t="shared" si="0"/>
        <v>42342</v>
      </c>
      <c r="J11" s="234">
        <f t="shared" si="0"/>
        <v>42373</v>
      </c>
      <c r="K11" s="234">
        <f t="shared" si="0"/>
        <v>42404</v>
      </c>
      <c r="L11" s="234">
        <f t="shared" si="0"/>
        <v>42435</v>
      </c>
      <c r="M11" s="234">
        <f t="shared" si="0"/>
        <v>42466</v>
      </c>
      <c r="N11" s="234">
        <f t="shared" si="0"/>
        <v>42497</v>
      </c>
      <c r="O11" s="234">
        <f t="shared" si="0"/>
        <v>42528</v>
      </c>
      <c r="P11" s="950"/>
    </row>
    <row r="12" spans="1:16" s="121" customFormat="1" ht="12.75" customHeight="1" x14ac:dyDescent="0.2">
      <c r="A12" s="99">
        <v>1</v>
      </c>
      <c r="B12" s="236">
        <f t="shared" ref="B12:P12" si="1">A12+1</f>
        <v>2</v>
      </c>
      <c r="C12" s="236">
        <f t="shared" si="1"/>
        <v>3</v>
      </c>
      <c r="D12" s="236">
        <f t="shared" si="1"/>
        <v>4</v>
      </c>
      <c r="E12" s="236">
        <f t="shared" si="1"/>
        <v>5</v>
      </c>
      <c r="F12" s="236">
        <f t="shared" si="1"/>
        <v>6</v>
      </c>
      <c r="G12" s="236">
        <f t="shared" si="1"/>
        <v>7</v>
      </c>
      <c r="H12" s="236">
        <f t="shared" si="1"/>
        <v>8</v>
      </c>
      <c r="I12" s="236">
        <f t="shared" si="1"/>
        <v>9</v>
      </c>
      <c r="J12" s="236">
        <f t="shared" si="1"/>
        <v>10</v>
      </c>
      <c r="K12" s="236">
        <f t="shared" si="1"/>
        <v>11</v>
      </c>
      <c r="L12" s="236">
        <f t="shared" si="1"/>
        <v>12</v>
      </c>
      <c r="M12" s="236">
        <f t="shared" si="1"/>
        <v>13</v>
      </c>
      <c r="N12" s="236">
        <f t="shared" si="1"/>
        <v>14</v>
      </c>
      <c r="O12" s="236">
        <f t="shared" si="1"/>
        <v>15</v>
      </c>
      <c r="P12" s="236">
        <f t="shared" si="1"/>
        <v>16</v>
      </c>
    </row>
    <row r="13" spans="1:16" s="455" customFormat="1" x14ac:dyDescent="0.2">
      <c r="A13" s="452"/>
      <c r="B13" s="452"/>
      <c r="C13" s="453"/>
      <c r="D13" s="453"/>
      <c r="E13" s="453"/>
      <c r="F13" s="453"/>
      <c r="G13" s="453"/>
      <c r="H13" s="453"/>
      <c r="I13" s="453"/>
      <c r="J13" s="453"/>
      <c r="K13" s="453"/>
      <c r="L13" s="453"/>
      <c r="M13" s="453"/>
      <c r="N13" s="454"/>
    </row>
    <row r="14" spans="1:16" s="515" customFormat="1" x14ac:dyDescent="0.2">
      <c r="C14" s="516"/>
      <c r="D14" s="517"/>
      <c r="E14" s="517"/>
      <c r="F14" s="517"/>
      <c r="G14" s="517"/>
      <c r="H14" s="517"/>
      <c r="I14" s="517"/>
      <c r="J14" s="517"/>
      <c r="K14" s="517"/>
      <c r="L14" s="517"/>
      <c r="M14" s="517"/>
      <c r="N14" s="517"/>
      <c r="O14" s="517"/>
      <c r="P14" s="517"/>
    </row>
    <row r="15" spans="1:16" x14ac:dyDescent="0.2">
      <c r="C15" s="518"/>
      <c r="P15" s="519"/>
    </row>
    <row r="16" spans="1:16" x14ac:dyDescent="0.2">
      <c r="C16" s="518"/>
      <c r="P16" s="519"/>
    </row>
    <row r="17" spans="1:133" ht="15.75" x14ac:dyDescent="0.25">
      <c r="B17" s="464" t="s">
        <v>588</v>
      </c>
      <c r="C17" s="518"/>
      <c r="P17" s="519"/>
    </row>
    <row r="18" spans="1:133" x14ac:dyDescent="0.2">
      <c r="C18" s="518"/>
      <c r="P18" s="519"/>
    </row>
    <row r="19" spans="1:133" x14ac:dyDescent="0.2">
      <c r="A19" s="511" t="s">
        <v>232</v>
      </c>
      <c r="B19" s="428" t="str">
        <f>VLOOKUP($A19,Статьибаланса,COLUMN(Справочники!D:D)-1,FALSE)</f>
        <v xml:space="preserve">Дебиторская задолженность покупателей  </v>
      </c>
      <c r="C19" s="477"/>
      <c r="D19" s="457"/>
      <c r="E19" s="457" t="s">
        <v>332</v>
      </c>
      <c r="F19" s="457"/>
      <c r="G19" s="457"/>
      <c r="H19" s="457"/>
      <c r="I19" s="457"/>
      <c r="J19" s="457"/>
      <c r="K19" s="457"/>
      <c r="L19" s="457"/>
      <c r="M19" s="457"/>
      <c r="N19" s="457"/>
      <c r="O19" s="457"/>
      <c r="P19" s="478"/>
      <c r="Q19" s="479"/>
      <c r="R19" s="479"/>
      <c r="S19" s="479"/>
      <c r="T19" s="479"/>
      <c r="U19" s="479"/>
      <c r="V19" s="479"/>
      <c r="W19" s="479"/>
      <c r="X19" s="479"/>
      <c r="Y19" s="479"/>
      <c r="Z19" s="479"/>
      <c r="AA19" s="479"/>
      <c r="AB19" s="479"/>
      <c r="AC19" s="479"/>
      <c r="AD19" s="479"/>
      <c r="AE19" s="479"/>
      <c r="AF19" s="479"/>
      <c r="AG19" s="479"/>
      <c r="AH19" s="479"/>
      <c r="AI19" s="479"/>
      <c r="AJ19" s="479"/>
      <c r="AK19" s="479"/>
      <c r="AL19" s="479"/>
      <c r="AM19" s="479"/>
      <c r="AN19" s="479"/>
      <c r="AO19" s="479"/>
      <c r="AP19" s="479"/>
      <c r="AQ19" s="479"/>
      <c r="AR19" s="479"/>
      <c r="AS19" s="479"/>
      <c r="AT19" s="479"/>
      <c r="AU19" s="479"/>
      <c r="AV19" s="479"/>
      <c r="AW19" s="479"/>
      <c r="AX19" s="479"/>
      <c r="AY19" s="479"/>
      <c r="AZ19" s="479"/>
      <c r="BA19" s="479"/>
      <c r="BB19" s="479"/>
      <c r="BC19" s="479"/>
      <c r="BD19" s="479"/>
      <c r="BE19" s="479"/>
      <c r="BF19" s="479"/>
      <c r="BG19" s="479"/>
      <c r="BH19" s="479"/>
      <c r="BI19" s="479"/>
      <c r="BJ19" s="479"/>
      <c r="BK19" s="479"/>
      <c r="BL19" s="479"/>
      <c r="BM19" s="479"/>
      <c r="BN19" s="479"/>
      <c r="BO19" s="479"/>
      <c r="BP19" s="479"/>
      <c r="BQ19" s="479"/>
      <c r="BR19" s="479"/>
      <c r="BS19" s="479"/>
      <c r="BT19" s="479"/>
      <c r="BU19" s="479"/>
      <c r="BV19" s="479"/>
      <c r="BW19" s="479"/>
      <c r="BX19" s="479"/>
      <c r="BY19" s="479"/>
      <c r="BZ19" s="479"/>
      <c r="CA19" s="479"/>
      <c r="CB19" s="479"/>
      <c r="CC19" s="479"/>
      <c r="CD19" s="479"/>
      <c r="CE19" s="479"/>
      <c r="CF19" s="479"/>
      <c r="CG19" s="479"/>
      <c r="CH19" s="479"/>
      <c r="CI19" s="479"/>
      <c r="CJ19" s="479"/>
      <c r="CK19" s="479"/>
      <c r="CL19" s="479"/>
      <c r="CM19" s="479"/>
      <c r="CN19" s="479"/>
      <c r="CO19" s="479"/>
      <c r="CP19" s="479"/>
      <c r="CQ19" s="479"/>
      <c r="CR19" s="479"/>
      <c r="CS19" s="479"/>
      <c r="CT19" s="479"/>
      <c r="CU19" s="479"/>
      <c r="CV19" s="479"/>
      <c r="CW19" s="479"/>
      <c r="CX19" s="479"/>
      <c r="CY19" s="479"/>
      <c r="CZ19" s="479"/>
      <c r="DA19" s="479"/>
      <c r="DB19" s="479"/>
      <c r="DC19" s="479"/>
      <c r="DD19" s="479"/>
      <c r="DE19" s="479"/>
      <c r="DF19" s="479"/>
      <c r="DG19" s="479"/>
      <c r="DH19" s="479"/>
      <c r="DI19" s="479"/>
      <c r="DJ19" s="479"/>
      <c r="DK19" s="479"/>
      <c r="DL19" s="479"/>
      <c r="DM19" s="479"/>
      <c r="DN19" s="479"/>
      <c r="DO19" s="479"/>
      <c r="DP19" s="479"/>
      <c r="DQ19" s="479"/>
      <c r="DR19" s="479"/>
      <c r="DS19" s="479"/>
      <c r="DT19" s="479"/>
      <c r="DU19" s="479"/>
      <c r="DV19" s="479"/>
      <c r="DW19" s="479"/>
      <c r="DX19" s="479"/>
      <c r="DY19" s="479"/>
      <c r="DZ19" s="479"/>
      <c r="EA19" s="479"/>
      <c r="EB19" s="479"/>
      <c r="EC19" s="479"/>
    </row>
    <row r="20" spans="1:133" s="472" customFormat="1" ht="11.25" x14ac:dyDescent="0.2">
      <c r="A20" s="512" t="s">
        <v>328</v>
      </c>
      <c r="C20" s="473"/>
      <c r="D20" s="474" t="e">
        <f>C25/((C22)/30)</f>
        <v>#DIV/0!</v>
      </c>
      <c r="E20" s="474" t="e">
        <f t="shared" ref="E20:O20" si="2">D25/((D22)/30)</f>
        <v>#DIV/0!</v>
      </c>
      <c r="F20" s="474" t="e">
        <f t="shared" si="2"/>
        <v>#DIV/0!</v>
      </c>
      <c r="G20" s="474" t="e">
        <f t="shared" si="2"/>
        <v>#DIV/0!</v>
      </c>
      <c r="H20" s="474" t="e">
        <f t="shared" si="2"/>
        <v>#DIV/0!</v>
      </c>
      <c r="I20" s="474" t="e">
        <f t="shared" si="2"/>
        <v>#DIV/0!</v>
      </c>
      <c r="J20" s="474" t="e">
        <f t="shared" si="2"/>
        <v>#DIV/0!</v>
      </c>
      <c r="K20" s="474" t="e">
        <f t="shared" si="2"/>
        <v>#DIV/0!</v>
      </c>
      <c r="L20" s="474" t="e">
        <f t="shared" si="2"/>
        <v>#DIV/0!</v>
      </c>
      <c r="M20" s="474" t="e">
        <f t="shared" si="2"/>
        <v>#DIV/0!</v>
      </c>
      <c r="N20" s="474" t="e">
        <f t="shared" si="2"/>
        <v>#DIV/0!</v>
      </c>
      <c r="O20" s="474" t="e">
        <f t="shared" si="2"/>
        <v>#DIV/0!</v>
      </c>
      <c r="P20" s="475"/>
      <c r="Q20" s="476"/>
      <c r="R20" s="476"/>
      <c r="S20" s="476"/>
      <c r="T20" s="476"/>
      <c r="U20" s="476"/>
      <c r="V20" s="476"/>
      <c r="W20" s="476"/>
      <c r="X20" s="476"/>
      <c r="Y20" s="476"/>
      <c r="Z20" s="476"/>
      <c r="AA20" s="476"/>
      <c r="AB20" s="476"/>
      <c r="AC20" s="476"/>
      <c r="AD20" s="476"/>
      <c r="AE20" s="476"/>
      <c r="AF20" s="476"/>
      <c r="AG20" s="476"/>
      <c r="AH20" s="476"/>
      <c r="AI20" s="476"/>
      <c r="AJ20" s="476"/>
      <c r="AK20" s="476"/>
      <c r="AL20" s="476"/>
      <c r="AM20" s="476"/>
      <c r="AN20" s="476"/>
      <c r="AO20" s="476"/>
      <c r="AP20" s="476"/>
      <c r="AQ20" s="476"/>
      <c r="AR20" s="476"/>
      <c r="AS20" s="476"/>
      <c r="AT20" s="476"/>
      <c r="AU20" s="476"/>
      <c r="AV20" s="476"/>
      <c r="AW20" s="476"/>
      <c r="AX20" s="476"/>
      <c r="AY20" s="476"/>
      <c r="AZ20" s="476"/>
      <c r="BA20" s="476"/>
      <c r="BB20" s="476"/>
      <c r="BC20" s="476"/>
      <c r="BD20" s="476"/>
      <c r="BE20" s="476"/>
      <c r="BF20" s="476"/>
      <c r="BG20" s="476"/>
      <c r="BH20" s="476"/>
      <c r="BI20" s="476"/>
      <c r="BJ20" s="476"/>
      <c r="BK20" s="476"/>
      <c r="BL20" s="476"/>
      <c r="BM20" s="476"/>
      <c r="BN20" s="476"/>
      <c r="BO20" s="476"/>
      <c r="BP20" s="476"/>
      <c r="BQ20" s="476"/>
      <c r="BR20" s="476"/>
      <c r="BS20" s="476"/>
      <c r="BT20" s="476"/>
      <c r="BU20" s="476"/>
      <c r="BV20" s="476"/>
      <c r="BW20" s="476"/>
      <c r="BX20" s="476"/>
      <c r="BY20" s="476"/>
      <c r="BZ20" s="476"/>
      <c r="CA20" s="476"/>
      <c r="CB20" s="476"/>
      <c r="CC20" s="476"/>
      <c r="CD20" s="476"/>
      <c r="CE20" s="476"/>
      <c r="CF20" s="476"/>
      <c r="CG20" s="476"/>
      <c r="CH20" s="476"/>
      <c r="CI20" s="476"/>
      <c r="CJ20" s="476"/>
      <c r="CK20" s="476"/>
      <c r="CL20" s="476"/>
      <c r="CM20" s="476"/>
      <c r="CN20" s="476"/>
      <c r="CO20" s="476"/>
      <c r="CP20" s="476"/>
      <c r="CQ20" s="476"/>
      <c r="CR20" s="476"/>
      <c r="CS20" s="476"/>
      <c r="CT20" s="476"/>
      <c r="CU20" s="476"/>
      <c r="CV20" s="476"/>
      <c r="CW20" s="476"/>
      <c r="CX20" s="476"/>
      <c r="CY20" s="476"/>
      <c r="CZ20" s="476"/>
      <c r="DA20" s="476"/>
      <c r="DB20" s="476"/>
      <c r="DC20" s="476"/>
      <c r="DD20" s="476"/>
      <c r="DE20" s="476"/>
      <c r="DF20" s="476"/>
      <c r="DG20" s="476"/>
      <c r="DH20" s="476"/>
      <c r="DI20" s="476"/>
      <c r="DJ20" s="476"/>
      <c r="DK20" s="476"/>
      <c r="DL20" s="476"/>
      <c r="DM20" s="476"/>
      <c r="DN20" s="476"/>
      <c r="DO20" s="476"/>
      <c r="DP20" s="476"/>
      <c r="DQ20" s="476"/>
      <c r="DR20" s="476"/>
      <c r="DS20" s="476"/>
      <c r="DT20" s="476"/>
      <c r="DU20" s="476"/>
      <c r="DV20" s="476"/>
      <c r="DW20" s="476"/>
      <c r="DX20" s="476"/>
      <c r="DY20" s="476"/>
      <c r="DZ20" s="476"/>
      <c r="EA20" s="476"/>
      <c r="EB20" s="476"/>
      <c r="EC20" s="476"/>
    </row>
    <row r="21" spans="1:133" x14ac:dyDescent="0.2">
      <c r="A21" s="496" t="s">
        <v>1008</v>
      </c>
      <c r="C21" s="477"/>
      <c r="D21" s="457">
        <f t="shared" ref="D21:O21" si="3">D46+D35</f>
        <v>0</v>
      </c>
      <c r="E21" s="508">
        <f t="shared" si="3"/>
        <v>0</v>
      </c>
      <c r="F21" s="508">
        <f t="shared" si="3"/>
        <v>0</v>
      </c>
      <c r="G21" s="508">
        <f t="shared" si="3"/>
        <v>0</v>
      </c>
      <c r="H21" s="508">
        <f t="shared" si="3"/>
        <v>0</v>
      </c>
      <c r="I21" s="508">
        <f t="shared" si="3"/>
        <v>0</v>
      </c>
      <c r="J21" s="508">
        <f t="shared" si="3"/>
        <v>0</v>
      </c>
      <c r="K21" s="508">
        <f t="shared" si="3"/>
        <v>0</v>
      </c>
      <c r="L21" s="508">
        <f t="shared" si="3"/>
        <v>0</v>
      </c>
      <c r="M21" s="508">
        <f t="shared" si="3"/>
        <v>0</v>
      </c>
      <c r="N21" s="508">
        <f t="shared" si="3"/>
        <v>0</v>
      </c>
      <c r="O21" s="508">
        <f t="shared" si="3"/>
        <v>0</v>
      </c>
      <c r="P21" s="478">
        <f>C25</f>
        <v>0</v>
      </c>
      <c r="Q21" s="479"/>
      <c r="R21" s="479"/>
      <c r="S21" s="479"/>
      <c r="T21" s="479"/>
      <c r="U21" s="479"/>
      <c r="V21" s="479"/>
      <c r="W21" s="479"/>
      <c r="X21" s="479"/>
      <c r="Y21" s="479"/>
      <c r="Z21" s="479"/>
      <c r="AA21" s="479"/>
      <c r="AB21" s="479"/>
      <c r="AC21" s="479"/>
      <c r="AD21" s="479"/>
      <c r="AE21" s="479"/>
      <c r="AF21" s="479"/>
      <c r="AG21" s="479"/>
      <c r="AH21" s="479"/>
      <c r="AI21" s="479"/>
      <c r="AJ21" s="479"/>
      <c r="AK21" s="479"/>
      <c r="AL21" s="479"/>
      <c r="AM21" s="479"/>
      <c r="AN21" s="479"/>
      <c r="AO21" s="479"/>
      <c r="AP21" s="479"/>
      <c r="AQ21" s="479"/>
      <c r="AR21" s="479"/>
      <c r="AS21" s="479"/>
      <c r="AT21" s="479"/>
      <c r="AU21" s="479"/>
      <c r="AV21" s="479"/>
      <c r="AW21" s="479"/>
      <c r="AX21" s="479"/>
      <c r="AY21" s="479"/>
      <c r="AZ21" s="479"/>
      <c r="BA21" s="479"/>
      <c r="BB21" s="479"/>
      <c r="BC21" s="479"/>
      <c r="BD21" s="479"/>
      <c r="BE21" s="479"/>
      <c r="BF21" s="479"/>
      <c r="BG21" s="479"/>
      <c r="BH21" s="479"/>
      <c r="BI21" s="479"/>
      <c r="BJ21" s="479"/>
      <c r="BK21" s="479"/>
      <c r="BL21" s="479"/>
      <c r="BM21" s="479"/>
      <c r="BN21" s="479"/>
      <c r="BO21" s="479"/>
      <c r="BP21" s="479"/>
      <c r="BQ21" s="479"/>
      <c r="BR21" s="479"/>
      <c r="BS21" s="479"/>
      <c r="BT21" s="479"/>
      <c r="BU21" s="479"/>
      <c r="BV21" s="479"/>
      <c r="BW21" s="479"/>
      <c r="BX21" s="479"/>
      <c r="BY21" s="479"/>
      <c r="BZ21" s="479"/>
      <c r="CA21" s="479"/>
      <c r="CB21" s="479"/>
      <c r="CC21" s="479"/>
      <c r="CD21" s="479"/>
      <c r="CE21" s="479"/>
      <c r="CF21" s="479"/>
      <c r="CG21" s="479"/>
      <c r="CH21" s="479"/>
      <c r="CI21" s="479"/>
      <c r="CJ21" s="479"/>
      <c r="CK21" s="479"/>
      <c r="CL21" s="479"/>
      <c r="CM21" s="479"/>
      <c r="CN21" s="479"/>
      <c r="CO21" s="479"/>
      <c r="CP21" s="479"/>
      <c r="CQ21" s="479"/>
      <c r="CR21" s="479"/>
      <c r="CS21" s="479"/>
      <c r="CT21" s="479"/>
      <c r="CU21" s="479"/>
      <c r="CV21" s="479"/>
      <c r="CW21" s="479"/>
      <c r="CX21" s="479"/>
      <c r="CY21" s="479"/>
      <c r="CZ21" s="479"/>
      <c r="DA21" s="479"/>
      <c r="DB21" s="479"/>
      <c r="DC21" s="479"/>
      <c r="DD21" s="479"/>
      <c r="DE21" s="479"/>
      <c r="DF21" s="479"/>
      <c r="DG21" s="479"/>
      <c r="DH21" s="479"/>
      <c r="DI21" s="479"/>
      <c r="DJ21" s="479"/>
      <c r="DK21" s="479"/>
      <c r="DL21" s="479"/>
      <c r="DM21" s="479"/>
      <c r="DN21" s="479"/>
      <c r="DO21" s="479"/>
      <c r="DP21" s="479"/>
      <c r="DQ21" s="479"/>
      <c r="DR21" s="479"/>
      <c r="DS21" s="479"/>
      <c r="DT21" s="479"/>
      <c r="DU21" s="479"/>
      <c r="DV21" s="479"/>
      <c r="DW21" s="479"/>
      <c r="DX21" s="479"/>
      <c r="DY21" s="479"/>
      <c r="DZ21" s="479"/>
      <c r="EA21" s="479"/>
      <c r="EB21" s="479"/>
      <c r="EC21" s="479"/>
    </row>
    <row r="22" spans="1:133" x14ac:dyDescent="0.2">
      <c r="B22" s="470" t="s">
        <v>180</v>
      </c>
      <c r="C22" s="508">
        <f>C47+C36</f>
        <v>0</v>
      </c>
      <c r="D22" s="508">
        <f t="shared" ref="D22:O22" si="4">D47+D36</f>
        <v>0</v>
      </c>
      <c r="E22" s="508">
        <f t="shared" si="4"/>
        <v>0</v>
      </c>
      <c r="F22" s="508">
        <f t="shared" si="4"/>
        <v>0</v>
      </c>
      <c r="G22" s="508">
        <f t="shared" si="4"/>
        <v>0</v>
      </c>
      <c r="H22" s="508">
        <f t="shared" si="4"/>
        <v>0</v>
      </c>
      <c r="I22" s="508">
        <f t="shared" si="4"/>
        <v>0</v>
      </c>
      <c r="J22" s="508">
        <f t="shared" si="4"/>
        <v>0</v>
      </c>
      <c r="K22" s="508">
        <f t="shared" si="4"/>
        <v>0</v>
      </c>
      <c r="L22" s="508">
        <f t="shared" si="4"/>
        <v>0</v>
      </c>
      <c r="M22" s="508">
        <f t="shared" si="4"/>
        <v>0</v>
      </c>
      <c r="N22" s="508">
        <f t="shared" si="4"/>
        <v>0</v>
      </c>
      <c r="O22" s="508">
        <f t="shared" si="4"/>
        <v>0</v>
      </c>
      <c r="P22" s="478">
        <f>SUM(D22:O22)</f>
        <v>0</v>
      </c>
      <c r="Q22" s="479"/>
      <c r="R22" s="479"/>
      <c r="S22" s="479"/>
      <c r="T22" s="479"/>
      <c r="U22" s="479"/>
      <c r="V22" s="479"/>
      <c r="W22" s="479"/>
      <c r="X22" s="479"/>
      <c r="Y22" s="479"/>
      <c r="Z22" s="479"/>
      <c r="AA22" s="479"/>
      <c r="AB22" s="479"/>
      <c r="AC22" s="479"/>
      <c r="AD22" s="479"/>
      <c r="AE22" s="479"/>
      <c r="AF22" s="479"/>
      <c r="AG22" s="479"/>
      <c r="AH22" s="479"/>
      <c r="AI22" s="479"/>
      <c r="AJ22" s="479"/>
      <c r="AK22" s="479"/>
      <c r="AL22" s="479"/>
      <c r="AM22" s="479"/>
      <c r="AN22" s="479"/>
      <c r="AO22" s="479"/>
      <c r="AP22" s="479"/>
      <c r="AQ22" s="479"/>
      <c r="AR22" s="479"/>
      <c r="AS22" s="479"/>
      <c r="AT22" s="479"/>
      <c r="AU22" s="479"/>
      <c r="AV22" s="479"/>
      <c r="AW22" s="479"/>
      <c r="AX22" s="479"/>
      <c r="AY22" s="479"/>
      <c r="AZ22" s="479"/>
      <c r="BA22" s="479"/>
      <c r="BB22" s="479"/>
      <c r="BC22" s="479"/>
      <c r="BD22" s="479"/>
      <c r="BE22" s="479"/>
      <c r="BF22" s="479"/>
      <c r="BG22" s="479"/>
      <c r="BH22" s="479"/>
      <c r="BI22" s="479"/>
      <c r="BJ22" s="479"/>
      <c r="BK22" s="479"/>
      <c r="BL22" s="479"/>
      <c r="BM22" s="479"/>
      <c r="BN22" s="479"/>
      <c r="BO22" s="479"/>
      <c r="BP22" s="479"/>
      <c r="BQ22" s="479"/>
      <c r="BR22" s="479"/>
      <c r="BS22" s="479"/>
      <c r="BT22" s="479"/>
      <c r="BU22" s="479"/>
      <c r="BV22" s="479"/>
      <c r="BW22" s="479"/>
      <c r="BX22" s="479"/>
      <c r="BY22" s="479"/>
      <c r="BZ22" s="479"/>
      <c r="CA22" s="479"/>
      <c r="CB22" s="479"/>
      <c r="CC22" s="479"/>
      <c r="CD22" s="479"/>
      <c r="CE22" s="479"/>
      <c r="CF22" s="479"/>
      <c r="CG22" s="479"/>
      <c r="CH22" s="479"/>
      <c r="CI22" s="479"/>
      <c r="CJ22" s="479"/>
      <c r="CK22" s="479"/>
      <c r="CL22" s="479"/>
      <c r="CM22" s="479"/>
      <c r="CN22" s="479"/>
      <c r="CO22" s="479"/>
      <c r="CP22" s="479"/>
      <c r="CQ22" s="479"/>
      <c r="CR22" s="479"/>
      <c r="CS22" s="479"/>
      <c r="CT22" s="479"/>
      <c r="CU22" s="479"/>
      <c r="CV22" s="479"/>
      <c r="CW22" s="479"/>
      <c r="CX22" s="479"/>
      <c r="CY22" s="479"/>
      <c r="CZ22" s="479"/>
      <c r="DA22" s="479"/>
      <c r="DB22" s="479"/>
      <c r="DC22" s="479"/>
      <c r="DD22" s="479"/>
      <c r="DE22" s="479"/>
      <c r="DF22" s="479"/>
      <c r="DG22" s="479"/>
      <c r="DH22" s="479"/>
      <c r="DI22" s="479"/>
      <c r="DJ22" s="479"/>
      <c r="DK22" s="479"/>
      <c r="DL22" s="479"/>
      <c r="DM22" s="479"/>
      <c r="DN22" s="479"/>
      <c r="DO22" s="479"/>
      <c r="DP22" s="479"/>
      <c r="DQ22" s="479"/>
      <c r="DR22" s="479"/>
      <c r="DS22" s="479"/>
      <c r="DT22" s="479"/>
      <c r="DU22" s="479"/>
      <c r="DV22" s="479"/>
      <c r="DW22" s="479"/>
      <c r="DX22" s="479"/>
      <c r="DY22" s="479"/>
      <c r="DZ22" s="479"/>
      <c r="EA22" s="479"/>
      <c r="EB22" s="479"/>
      <c r="EC22" s="479"/>
    </row>
    <row r="23" spans="1:133" x14ac:dyDescent="0.2">
      <c r="B23" s="470" t="s">
        <v>179</v>
      </c>
      <c r="C23" s="457"/>
      <c r="D23" s="508">
        <f t="shared" ref="D23:O23" si="5">D48+D37</f>
        <v>0</v>
      </c>
      <c r="E23" s="508">
        <f t="shared" si="5"/>
        <v>0</v>
      </c>
      <c r="F23" s="508">
        <f t="shared" si="5"/>
        <v>0</v>
      </c>
      <c r="G23" s="508">
        <f t="shared" si="5"/>
        <v>0</v>
      </c>
      <c r="H23" s="508">
        <f t="shared" si="5"/>
        <v>0</v>
      </c>
      <c r="I23" s="508">
        <f t="shared" si="5"/>
        <v>0</v>
      </c>
      <c r="J23" s="508">
        <f t="shared" si="5"/>
        <v>0</v>
      </c>
      <c r="K23" s="508">
        <f t="shared" si="5"/>
        <v>0</v>
      </c>
      <c r="L23" s="508">
        <f t="shared" si="5"/>
        <v>0</v>
      </c>
      <c r="M23" s="508">
        <f t="shared" si="5"/>
        <v>0</v>
      </c>
      <c r="N23" s="508">
        <f t="shared" si="5"/>
        <v>0</v>
      </c>
      <c r="O23" s="508">
        <f t="shared" si="5"/>
        <v>0</v>
      </c>
      <c r="P23" s="478">
        <f>SUM(D23:O23)</f>
        <v>0</v>
      </c>
      <c r="Q23" s="479"/>
      <c r="R23" s="479"/>
      <c r="S23" s="479"/>
      <c r="T23" s="479"/>
      <c r="U23" s="479"/>
      <c r="V23" s="479"/>
      <c r="W23" s="479"/>
      <c r="X23" s="479"/>
      <c r="Y23" s="479"/>
      <c r="Z23" s="479"/>
      <c r="AA23" s="479"/>
      <c r="AB23" s="479"/>
      <c r="AC23" s="479"/>
      <c r="AD23" s="479"/>
      <c r="AE23" s="479"/>
      <c r="AF23" s="479"/>
      <c r="AG23" s="479"/>
      <c r="AH23" s="479"/>
      <c r="AI23" s="479"/>
      <c r="AJ23" s="479"/>
      <c r="AK23" s="479"/>
      <c r="AL23" s="479"/>
      <c r="AM23" s="479"/>
      <c r="AN23" s="479"/>
      <c r="AO23" s="479"/>
      <c r="AP23" s="479"/>
      <c r="AQ23" s="479"/>
      <c r="AR23" s="479"/>
      <c r="AS23" s="479"/>
      <c r="AT23" s="479"/>
      <c r="AU23" s="479"/>
      <c r="AV23" s="479"/>
      <c r="AW23" s="479"/>
      <c r="AX23" s="479"/>
      <c r="AY23" s="479"/>
      <c r="AZ23" s="479"/>
      <c r="BA23" s="479"/>
      <c r="BB23" s="479"/>
      <c r="BC23" s="479"/>
      <c r="BD23" s="479"/>
      <c r="BE23" s="479"/>
      <c r="BF23" s="479"/>
      <c r="BG23" s="479"/>
      <c r="BH23" s="479"/>
      <c r="BI23" s="479"/>
      <c r="BJ23" s="479"/>
      <c r="BK23" s="479"/>
      <c r="BL23" s="479"/>
      <c r="BM23" s="479"/>
      <c r="BN23" s="479"/>
      <c r="BO23" s="479"/>
      <c r="BP23" s="479"/>
      <c r="BQ23" s="479"/>
      <c r="BR23" s="479"/>
      <c r="BS23" s="479"/>
      <c r="BT23" s="479"/>
      <c r="BU23" s="479"/>
      <c r="BV23" s="479"/>
      <c r="BW23" s="479"/>
      <c r="BX23" s="479"/>
      <c r="BY23" s="479"/>
      <c r="BZ23" s="479"/>
      <c r="CA23" s="479"/>
      <c r="CB23" s="479"/>
      <c r="CC23" s="479"/>
      <c r="CD23" s="479"/>
      <c r="CE23" s="479"/>
      <c r="CF23" s="479"/>
      <c r="CG23" s="479"/>
      <c r="CH23" s="479"/>
      <c r="CI23" s="479"/>
      <c r="CJ23" s="479"/>
      <c r="CK23" s="479"/>
      <c r="CL23" s="479"/>
      <c r="CM23" s="479"/>
      <c r="CN23" s="479"/>
      <c r="CO23" s="479"/>
      <c r="CP23" s="479"/>
      <c r="CQ23" s="479"/>
      <c r="CR23" s="479"/>
      <c r="CS23" s="479"/>
      <c r="CT23" s="479"/>
      <c r="CU23" s="479"/>
      <c r="CV23" s="479"/>
      <c r="CW23" s="479"/>
      <c r="CX23" s="479"/>
      <c r="CY23" s="479"/>
      <c r="CZ23" s="479"/>
      <c r="DA23" s="479"/>
      <c r="DB23" s="479"/>
      <c r="DC23" s="479"/>
      <c r="DD23" s="479"/>
      <c r="DE23" s="479"/>
      <c r="DF23" s="479"/>
      <c r="DG23" s="479"/>
      <c r="DH23" s="479"/>
      <c r="DI23" s="479"/>
      <c r="DJ23" s="479"/>
      <c r="DK23" s="479"/>
      <c r="DL23" s="479"/>
      <c r="DM23" s="479"/>
      <c r="DN23" s="479"/>
      <c r="DO23" s="479"/>
      <c r="DP23" s="479"/>
      <c r="DQ23" s="479"/>
      <c r="DR23" s="479"/>
      <c r="DS23" s="479"/>
      <c r="DT23" s="479"/>
      <c r="DU23" s="479"/>
      <c r="DV23" s="479"/>
      <c r="DW23" s="479"/>
      <c r="DX23" s="479"/>
      <c r="DY23" s="479"/>
      <c r="DZ23" s="479"/>
      <c r="EA23" s="479"/>
      <c r="EB23" s="479"/>
      <c r="EC23" s="479"/>
    </row>
    <row r="24" spans="1:133" x14ac:dyDescent="0.2">
      <c r="B24" s="470" t="s">
        <v>185</v>
      </c>
      <c r="C24" s="457"/>
      <c r="D24" s="508">
        <f t="shared" ref="D24:O24" si="6">D49+D38</f>
        <v>0</v>
      </c>
      <c r="E24" s="508">
        <f t="shared" si="6"/>
        <v>0</v>
      </c>
      <c r="F24" s="508">
        <f t="shared" si="6"/>
        <v>0</v>
      </c>
      <c r="G24" s="508">
        <f t="shared" si="6"/>
        <v>0</v>
      </c>
      <c r="H24" s="508">
        <f t="shared" si="6"/>
        <v>0</v>
      </c>
      <c r="I24" s="508">
        <f t="shared" si="6"/>
        <v>0</v>
      </c>
      <c r="J24" s="508">
        <f t="shared" si="6"/>
        <v>0</v>
      </c>
      <c r="K24" s="508">
        <f t="shared" si="6"/>
        <v>0</v>
      </c>
      <c r="L24" s="508">
        <f t="shared" si="6"/>
        <v>0</v>
      </c>
      <c r="M24" s="508">
        <f t="shared" si="6"/>
        <v>0</v>
      </c>
      <c r="N24" s="508">
        <f t="shared" si="6"/>
        <v>0</v>
      </c>
      <c r="O24" s="508">
        <f t="shared" si="6"/>
        <v>0</v>
      </c>
      <c r="P24" s="478">
        <f>SUM(D24:O24)</f>
        <v>0</v>
      </c>
      <c r="Q24" s="479"/>
      <c r="R24" s="479"/>
      <c r="S24" s="479"/>
      <c r="T24" s="479"/>
      <c r="U24" s="479"/>
      <c r="V24" s="479"/>
      <c r="W24" s="479"/>
      <c r="X24" s="479"/>
      <c r="Y24" s="479"/>
      <c r="Z24" s="479"/>
      <c r="AA24" s="479"/>
      <c r="AB24" s="479"/>
      <c r="AC24" s="479"/>
      <c r="AD24" s="479"/>
      <c r="AE24" s="479"/>
      <c r="AF24" s="479"/>
      <c r="AG24" s="479"/>
      <c r="AH24" s="479"/>
      <c r="AI24" s="479"/>
      <c r="AJ24" s="479"/>
      <c r="AK24" s="479"/>
      <c r="AL24" s="479"/>
      <c r="AM24" s="479"/>
      <c r="AN24" s="479"/>
      <c r="AO24" s="479"/>
      <c r="AP24" s="479"/>
      <c r="AQ24" s="479"/>
      <c r="AR24" s="479"/>
      <c r="AS24" s="479"/>
      <c r="AT24" s="479"/>
      <c r="AU24" s="479"/>
      <c r="AV24" s="479"/>
      <c r="AW24" s="479"/>
      <c r="AX24" s="479"/>
      <c r="AY24" s="479"/>
      <c r="AZ24" s="479"/>
      <c r="BA24" s="479"/>
      <c r="BB24" s="479"/>
      <c r="BC24" s="479"/>
      <c r="BD24" s="479"/>
      <c r="BE24" s="479"/>
      <c r="BF24" s="479"/>
      <c r="BG24" s="479"/>
      <c r="BH24" s="479"/>
      <c r="BI24" s="479"/>
      <c r="BJ24" s="479"/>
      <c r="BK24" s="479"/>
      <c r="BL24" s="479"/>
      <c r="BM24" s="479"/>
      <c r="BN24" s="479"/>
      <c r="BO24" s="479"/>
      <c r="BP24" s="479"/>
      <c r="BQ24" s="479"/>
      <c r="BR24" s="479"/>
      <c r="BS24" s="479"/>
      <c r="BT24" s="479"/>
      <c r="BU24" s="479"/>
      <c r="BV24" s="479"/>
      <c r="BW24" s="479"/>
      <c r="BX24" s="479"/>
      <c r="BY24" s="479"/>
      <c r="BZ24" s="479"/>
      <c r="CA24" s="479"/>
      <c r="CB24" s="479"/>
      <c r="CC24" s="479"/>
      <c r="CD24" s="479"/>
      <c r="CE24" s="479"/>
      <c r="CF24" s="479"/>
      <c r="CG24" s="479"/>
      <c r="CH24" s="479"/>
      <c r="CI24" s="479"/>
      <c r="CJ24" s="479"/>
      <c r="CK24" s="479"/>
      <c r="CL24" s="479"/>
      <c r="CM24" s="479"/>
      <c r="CN24" s="479"/>
      <c r="CO24" s="479"/>
      <c r="CP24" s="479"/>
      <c r="CQ24" s="479"/>
      <c r="CR24" s="479"/>
      <c r="CS24" s="479"/>
      <c r="CT24" s="479"/>
      <c r="CU24" s="479"/>
      <c r="CV24" s="479"/>
      <c r="CW24" s="479"/>
      <c r="CX24" s="479"/>
      <c r="CY24" s="479"/>
      <c r="CZ24" s="479"/>
      <c r="DA24" s="479"/>
      <c r="DB24" s="479"/>
      <c r="DC24" s="479"/>
      <c r="DD24" s="479"/>
      <c r="DE24" s="479"/>
      <c r="DF24" s="479"/>
      <c r="DG24" s="479"/>
      <c r="DH24" s="479"/>
      <c r="DI24" s="479"/>
      <c r="DJ24" s="479"/>
      <c r="DK24" s="479"/>
      <c r="DL24" s="479"/>
      <c r="DM24" s="479"/>
      <c r="DN24" s="479"/>
      <c r="DO24" s="479"/>
      <c r="DP24" s="479"/>
      <c r="DQ24" s="479"/>
      <c r="DR24" s="479"/>
      <c r="DS24" s="479"/>
      <c r="DT24" s="479"/>
      <c r="DU24" s="479"/>
      <c r="DV24" s="479"/>
      <c r="DW24" s="479"/>
      <c r="DX24" s="479"/>
      <c r="DY24" s="479"/>
      <c r="DZ24" s="479"/>
      <c r="EA24" s="479"/>
      <c r="EB24" s="479"/>
      <c r="EC24" s="479"/>
    </row>
    <row r="25" spans="1:133" x14ac:dyDescent="0.2">
      <c r="A25" s="513" t="s">
        <v>336</v>
      </c>
      <c r="B25" s="484"/>
      <c r="C25" s="770">
        <f>C50+C39</f>
        <v>0</v>
      </c>
      <c r="D25" s="770">
        <f t="shared" ref="D25:O25" si="7">D50+D39</f>
        <v>0</v>
      </c>
      <c r="E25" s="770">
        <f t="shared" si="7"/>
        <v>0</v>
      </c>
      <c r="F25" s="770">
        <f t="shared" si="7"/>
        <v>0</v>
      </c>
      <c r="G25" s="770">
        <f t="shared" si="7"/>
        <v>0</v>
      </c>
      <c r="H25" s="770">
        <f t="shared" si="7"/>
        <v>0</v>
      </c>
      <c r="I25" s="770">
        <f t="shared" si="7"/>
        <v>0</v>
      </c>
      <c r="J25" s="770">
        <f t="shared" si="7"/>
        <v>0</v>
      </c>
      <c r="K25" s="770">
        <f t="shared" si="7"/>
        <v>0</v>
      </c>
      <c r="L25" s="770">
        <f t="shared" si="7"/>
        <v>0</v>
      </c>
      <c r="M25" s="770">
        <f t="shared" si="7"/>
        <v>0</v>
      </c>
      <c r="N25" s="770">
        <f t="shared" si="7"/>
        <v>0</v>
      </c>
      <c r="O25" s="770">
        <f t="shared" si="7"/>
        <v>0</v>
      </c>
      <c r="P25" s="500">
        <f>O25</f>
        <v>0</v>
      </c>
      <c r="Q25" s="479"/>
      <c r="R25" s="479"/>
      <c r="S25" s="479"/>
      <c r="T25" s="479"/>
      <c r="U25" s="479"/>
      <c r="V25" s="479"/>
      <c r="W25" s="479"/>
      <c r="X25" s="479"/>
      <c r="Y25" s="479"/>
      <c r="Z25" s="479"/>
      <c r="AA25" s="479"/>
      <c r="AB25" s="479"/>
      <c r="AC25" s="479"/>
      <c r="AD25" s="479"/>
      <c r="AE25" s="479"/>
      <c r="AF25" s="479"/>
      <c r="AG25" s="479"/>
      <c r="AH25" s="479"/>
      <c r="AI25" s="479"/>
      <c r="AJ25" s="479"/>
      <c r="AK25" s="479"/>
      <c r="AL25" s="479"/>
      <c r="AM25" s="479"/>
      <c r="AN25" s="479"/>
      <c r="AO25" s="479"/>
      <c r="AP25" s="479"/>
      <c r="AQ25" s="479"/>
      <c r="AR25" s="479"/>
      <c r="AS25" s="479"/>
      <c r="AT25" s="479"/>
      <c r="AU25" s="479"/>
      <c r="AV25" s="479"/>
      <c r="AW25" s="479"/>
      <c r="AX25" s="479"/>
      <c r="AY25" s="479"/>
      <c r="AZ25" s="479"/>
      <c r="BA25" s="479"/>
      <c r="BB25" s="479"/>
      <c r="BC25" s="479"/>
      <c r="BD25" s="479"/>
      <c r="BE25" s="479"/>
      <c r="BF25" s="479"/>
      <c r="BG25" s="479"/>
      <c r="BH25" s="479"/>
      <c r="BI25" s="479"/>
      <c r="BJ25" s="479"/>
      <c r="BK25" s="479"/>
      <c r="BL25" s="479"/>
      <c r="BM25" s="479"/>
      <c r="BN25" s="479"/>
      <c r="BO25" s="479"/>
      <c r="BP25" s="479"/>
      <c r="BQ25" s="479"/>
      <c r="BR25" s="479"/>
      <c r="BS25" s="479"/>
      <c r="BT25" s="479"/>
      <c r="BU25" s="479"/>
      <c r="BV25" s="479"/>
      <c r="BW25" s="479"/>
      <c r="BX25" s="479"/>
      <c r="BY25" s="479"/>
      <c r="BZ25" s="479"/>
      <c r="CA25" s="479"/>
      <c r="CB25" s="479"/>
      <c r="CC25" s="479"/>
      <c r="CD25" s="479"/>
      <c r="CE25" s="479"/>
      <c r="CF25" s="479"/>
      <c r="CG25" s="479"/>
      <c r="CH25" s="479"/>
      <c r="CI25" s="479"/>
      <c r="CJ25" s="479"/>
      <c r="CK25" s="479"/>
      <c r="CL25" s="479"/>
      <c r="CM25" s="479"/>
      <c r="CN25" s="479"/>
      <c r="CO25" s="479"/>
      <c r="CP25" s="479"/>
      <c r="CQ25" s="479"/>
      <c r="CR25" s="479"/>
      <c r="CS25" s="479"/>
      <c r="CT25" s="479"/>
      <c r="CU25" s="479"/>
      <c r="CV25" s="479"/>
      <c r="CW25" s="479"/>
      <c r="CX25" s="479"/>
      <c r="CY25" s="479"/>
      <c r="CZ25" s="479"/>
      <c r="DA25" s="479"/>
      <c r="DB25" s="479"/>
      <c r="DC25" s="479"/>
      <c r="DD25" s="479"/>
      <c r="DE25" s="479"/>
      <c r="DF25" s="479"/>
      <c r="DG25" s="479"/>
      <c r="DH25" s="479"/>
      <c r="DI25" s="479"/>
      <c r="DJ25" s="479"/>
      <c r="DK25" s="479"/>
      <c r="DL25" s="479"/>
      <c r="DM25" s="479"/>
      <c r="DN25" s="479"/>
      <c r="DO25" s="479"/>
      <c r="DP25" s="479"/>
      <c r="DQ25" s="479"/>
      <c r="DR25" s="479"/>
      <c r="DS25" s="479"/>
      <c r="DT25" s="479"/>
      <c r="DU25" s="479"/>
      <c r="DV25" s="479"/>
      <c r="DW25" s="479"/>
      <c r="DX25" s="479"/>
      <c r="DY25" s="479"/>
      <c r="DZ25" s="479"/>
      <c r="EA25" s="479"/>
      <c r="EB25" s="479"/>
      <c r="EC25" s="479"/>
    </row>
    <row r="26" spans="1:133" x14ac:dyDescent="0.2">
      <c r="A26" s="496" t="s">
        <v>331</v>
      </c>
      <c r="C26" s="518"/>
      <c r="D26" s="486">
        <f t="shared" ref="D26:O26" si="8">D25-C25</f>
        <v>0</v>
      </c>
      <c r="E26" s="486">
        <f t="shared" si="8"/>
        <v>0</v>
      </c>
      <c r="F26" s="486">
        <f t="shared" si="8"/>
        <v>0</v>
      </c>
      <c r="G26" s="486">
        <f t="shared" si="8"/>
        <v>0</v>
      </c>
      <c r="H26" s="486">
        <f t="shared" si="8"/>
        <v>0</v>
      </c>
      <c r="I26" s="486">
        <f t="shared" si="8"/>
        <v>0</v>
      </c>
      <c r="J26" s="486">
        <f t="shared" si="8"/>
        <v>0</v>
      </c>
      <c r="K26" s="486">
        <f t="shared" si="8"/>
        <v>0</v>
      </c>
      <c r="L26" s="486">
        <f t="shared" si="8"/>
        <v>0</v>
      </c>
      <c r="M26" s="486">
        <f t="shared" si="8"/>
        <v>0</v>
      </c>
      <c r="N26" s="486">
        <f t="shared" si="8"/>
        <v>0</v>
      </c>
      <c r="O26" s="486">
        <f t="shared" si="8"/>
        <v>0</v>
      </c>
      <c r="P26" s="519"/>
    </row>
    <row r="27" spans="1:133" x14ac:dyDescent="0.2">
      <c r="A27" s="496"/>
      <c r="C27" s="518"/>
      <c r="P27" s="519"/>
    </row>
    <row r="28" spans="1:133" x14ac:dyDescent="0.2">
      <c r="B28" s="502" t="s">
        <v>1017</v>
      </c>
      <c r="C28" s="518"/>
      <c r="P28" s="519"/>
    </row>
    <row r="29" spans="1:133" x14ac:dyDescent="0.2">
      <c r="B29" s="502"/>
      <c r="C29" s="518"/>
      <c r="P29" s="519"/>
    </row>
    <row r="30" spans="1:133" outlineLevel="1" x14ac:dyDescent="0.2">
      <c r="B30" s="470" t="s">
        <v>160</v>
      </c>
      <c r="C30" s="518"/>
      <c r="P30" s="519"/>
    </row>
    <row r="31" spans="1:133" ht="14.25" outlineLevel="1" x14ac:dyDescent="0.2">
      <c r="B31" s="769" t="s">
        <v>1234</v>
      </c>
      <c r="C31" s="518"/>
      <c r="P31" s="519"/>
    </row>
    <row r="32" spans="1:133" outlineLevel="1" x14ac:dyDescent="0.2">
      <c r="C32" s="518"/>
      <c r="P32" s="519"/>
    </row>
    <row r="33" spans="1:133" outlineLevel="1" x14ac:dyDescent="0.2">
      <c r="A33" s="511" t="s">
        <v>233</v>
      </c>
      <c r="B33" s="771" t="str">
        <f>VLOOKUP($A33,Статьибаланса,COLUMN(Справочники!D:D)-1,FALSE)</f>
        <v>Дебиторская задолженность структур ГК "Ф"</v>
      </c>
      <c r="C33" s="477"/>
      <c r="D33" s="457"/>
      <c r="E33" s="457" t="s">
        <v>332</v>
      </c>
      <c r="F33" s="457"/>
      <c r="G33" s="457"/>
      <c r="H33" s="457"/>
      <c r="I33" s="457"/>
      <c r="J33" s="457"/>
      <c r="K33" s="457"/>
      <c r="L33" s="457"/>
      <c r="M33" s="457"/>
      <c r="N33" s="457"/>
      <c r="O33" s="457"/>
      <c r="P33" s="478"/>
      <c r="Q33" s="479"/>
      <c r="R33" s="479"/>
      <c r="S33" s="479"/>
      <c r="T33" s="479"/>
      <c r="U33" s="479"/>
      <c r="V33" s="479"/>
      <c r="W33" s="479"/>
      <c r="X33" s="479"/>
      <c r="Y33" s="479"/>
      <c r="Z33" s="479"/>
      <c r="AA33" s="479"/>
      <c r="AB33" s="479"/>
      <c r="AC33" s="479"/>
      <c r="AD33" s="479"/>
      <c r="AE33" s="479"/>
      <c r="AF33" s="479"/>
      <c r="AG33" s="479"/>
      <c r="AH33" s="479"/>
      <c r="AI33" s="479"/>
      <c r="AJ33" s="479"/>
      <c r="AK33" s="479"/>
      <c r="AL33" s="479"/>
      <c r="AM33" s="479"/>
      <c r="AN33" s="479"/>
      <c r="AO33" s="479"/>
      <c r="AP33" s="479"/>
      <c r="AQ33" s="479"/>
      <c r="AR33" s="479"/>
      <c r="AS33" s="479"/>
      <c r="AT33" s="479"/>
      <c r="AU33" s="479"/>
      <c r="AV33" s="479"/>
      <c r="AW33" s="479"/>
      <c r="AX33" s="479"/>
      <c r="AY33" s="479"/>
      <c r="AZ33" s="479"/>
      <c r="BA33" s="479"/>
      <c r="BB33" s="479"/>
      <c r="BC33" s="479"/>
      <c r="BD33" s="479"/>
      <c r="BE33" s="479"/>
      <c r="BF33" s="479"/>
      <c r="BG33" s="479"/>
      <c r="BH33" s="479"/>
      <c r="BI33" s="479"/>
      <c r="BJ33" s="479"/>
      <c r="BK33" s="479"/>
      <c r="BL33" s="479"/>
      <c r="BM33" s="479"/>
      <c r="BN33" s="479"/>
      <c r="BO33" s="479"/>
      <c r="BP33" s="479"/>
      <c r="BQ33" s="479"/>
      <c r="BR33" s="479"/>
      <c r="BS33" s="479"/>
      <c r="BT33" s="479"/>
      <c r="BU33" s="479"/>
      <c r="BV33" s="479"/>
      <c r="BW33" s="479"/>
      <c r="BX33" s="479"/>
      <c r="BY33" s="479"/>
      <c r="BZ33" s="479"/>
      <c r="CA33" s="479"/>
      <c r="CB33" s="479"/>
      <c r="CC33" s="479"/>
      <c r="CD33" s="479"/>
      <c r="CE33" s="479"/>
      <c r="CF33" s="479"/>
      <c r="CG33" s="479"/>
      <c r="CH33" s="479"/>
      <c r="CI33" s="479"/>
      <c r="CJ33" s="479"/>
      <c r="CK33" s="479"/>
      <c r="CL33" s="479"/>
      <c r="CM33" s="479"/>
      <c r="CN33" s="479"/>
      <c r="CO33" s="479"/>
      <c r="CP33" s="479"/>
      <c r="CQ33" s="479"/>
      <c r="CR33" s="479"/>
      <c r="CS33" s="479"/>
      <c r="CT33" s="479"/>
      <c r="CU33" s="479"/>
      <c r="CV33" s="479"/>
      <c r="CW33" s="479"/>
      <c r="CX33" s="479"/>
      <c r="CY33" s="479"/>
      <c r="CZ33" s="479"/>
      <c r="DA33" s="479"/>
      <c r="DB33" s="479"/>
      <c r="DC33" s="479"/>
      <c r="DD33" s="479"/>
      <c r="DE33" s="479"/>
      <c r="DF33" s="479"/>
      <c r="DG33" s="479"/>
      <c r="DH33" s="479"/>
      <c r="DI33" s="479"/>
      <c r="DJ33" s="479"/>
      <c r="DK33" s="479"/>
      <c r="DL33" s="479"/>
      <c r="DM33" s="479"/>
      <c r="DN33" s="479"/>
      <c r="DO33" s="479"/>
      <c r="DP33" s="479"/>
      <c r="DQ33" s="479"/>
      <c r="DR33" s="479"/>
      <c r="DS33" s="479"/>
      <c r="DT33" s="479"/>
      <c r="DU33" s="479"/>
      <c r="DV33" s="479"/>
      <c r="DW33" s="479"/>
      <c r="DX33" s="479"/>
      <c r="DY33" s="479"/>
      <c r="DZ33" s="479"/>
      <c r="EA33" s="479"/>
      <c r="EB33" s="479"/>
      <c r="EC33" s="479"/>
    </row>
    <row r="34" spans="1:133" s="472" customFormat="1" ht="11.25" outlineLevel="1" x14ac:dyDescent="0.2">
      <c r="A34" s="512" t="s">
        <v>328</v>
      </c>
      <c r="C34" s="473"/>
      <c r="D34" s="474" t="e">
        <f t="shared" ref="D34:O34" si="9">C39/((C36)/30)</f>
        <v>#DIV/0!</v>
      </c>
      <c r="E34" s="474" t="e">
        <f t="shared" si="9"/>
        <v>#DIV/0!</v>
      </c>
      <c r="F34" s="474" t="e">
        <f t="shared" si="9"/>
        <v>#DIV/0!</v>
      </c>
      <c r="G34" s="474" t="e">
        <f t="shared" si="9"/>
        <v>#DIV/0!</v>
      </c>
      <c r="H34" s="474" t="e">
        <f t="shared" si="9"/>
        <v>#DIV/0!</v>
      </c>
      <c r="I34" s="474" t="e">
        <f t="shared" si="9"/>
        <v>#DIV/0!</v>
      </c>
      <c r="J34" s="474" t="e">
        <f t="shared" si="9"/>
        <v>#DIV/0!</v>
      </c>
      <c r="K34" s="474" t="e">
        <f t="shared" si="9"/>
        <v>#DIV/0!</v>
      </c>
      <c r="L34" s="474" t="e">
        <f t="shared" si="9"/>
        <v>#DIV/0!</v>
      </c>
      <c r="M34" s="474" t="e">
        <f t="shared" si="9"/>
        <v>#DIV/0!</v>
      </c>
      <c r="N34" s="474" t="e">
        <f t="shared" si="9"/>
        <v>#DIV/0!</v>
      </c>
      <c r="O34" s="474" t="e">
        <f t="shared" si="9"/>
        <v>#DIV/0!</v>
      </c>
      <c r="P34" s="475"/>
      <c r="Q34" s="476"/>
      <c r="R34" s="476"/>
      <c r="S34" s="476"/>
      <c r="T34" s="476"/>
      <c r="U34" s="476"/>
      <c r="V34" s="476"/>
      <c r="W34" s="476"/>
      <c r="X34" s="476"/>
      <c r="Y34" s="476"/>
      <c r="Z34" s="476"/>
      <c r="AA34" s="476"/>
      <c r="AB34" s="476"/>
      <c r="AC34" s="476"/>
      <c r="AD34" s="476"/>
      <c r="AE34" s="476"/>
      <c r="AF34" s="476"/>
      <c r="AG34" s="476"/>
      <c r="AH34" s="476"/>
      <c r="AI34" s="476"/>
      <c r="AJ34" s="476"/>
      <c r="AK34" s="476"/>
      <c r="AL34" s="476"/>
      <c r="AM34" s="476"/>
      <c r="AN34" s="476"/>
      <c r="AO34" s="476"/>
      <c r="AP34" s="476"/>
      <c r="AQ34" s="476"/>
      <c r="AR34" s="476"/>
      <c r="AS34" s="476"/>
      <c r="AT34" s="476"/>
      <c r="AU34" s="476"/>
      <c r="AV34" s="476"/>
      <c r="AW34" s="476"/>
      <c r="AX34" s="476"/>
      <c r="AY34" s="476"/>
      <c r="AZ34" s="476"/>
      <c r="BA34" s="476"/>
      <c r="BB34" s="476"/>
      <c r="BC34" s="476"/>
      <c r="BD34" s="476"/>
      <c r="BE34" s="476"/>
      <c r="BF34" s="476"/>
      <c r="BG34" s="476"/>
      <c r="BH34" s="476"/>
      <c r="BI34" s="476"/>
      <c r="BJ34" s="476"/>
      <c r="BK34" s="476"/>
      <c r="BL34" s="476"/>
      <c r="BM34" s="476"/>
      <c r="BN34" s="476"/>
      <c r="BO34" s="476"/>
      <c r="BP34" s="476"/>
      <c r="BQ34" s="476"/>
      <c r="BR34" s="476"/>
      <c r="BS34" s="476"/>
      <c r="BT34" s="476"/>
      <c r="BU34" s="476"/>
      <c r="BV34" s="476"/>
      <c r="BW34" s="476"/>
      <c r="BX34" s="476"/>
      <c r="BY34" s="476"/>
      <c r="BZ34" s="476"/>
      <c r="CA34" s="476"/>
      <c r="CB34" s="476"/>
      <c r="CC34" s="476"/>
      <c r="CD34" s="476"/>
      <c r="CE34" s="476"/>
      <c r="CF34" s="476"/>
      <c r="CG34" s="476"/>
      <c r="CH34" s="476"/>
      <c r="CI34" s="476"/>
      <c r="CJ34" s="476"/>
      <c r="CK34" s="476"/>
      <c r="CL34" s="476"/>
      <c r="CM34" s="476"/>
      <c r="CN34" s="476"/>
      <c r="CO34" s="476"/>
      <c r="CP34" s="476"/>
      <c r="CQ34" s="476"/>
      <c r="CR34" s="476"/>
      <c r="CS34" s="476"/>
      <c r="CT34" s="476"/>
      <c r="CU34" s="476"/>
      <c r="CV34" s="476"/>
      <c r="CW34" s="476"/>
      <c r="CX34" s="476"/>
      <c r="CY34" s="476"/>
      <c r="CZ34" s="476"/>
      <c r="DA34" s="476"/>
      <c r="DB34" s="476"/>
      <c r="DC34" s="476"/>
      <c r="DD34" s="476"/>
      <c r="DE34" s="476"/>
      <c r="DF34" s="476"/>
      <c r="DG34" s="476"/>
      <c r="DH34" s="476"/>
      <c r="DI34" s="476"/>
      <c r="DJ34" s="476"/>
      <c r="DK34" s="476"/>
      <c r="DL34" s="476"/>
      <c r="DM34" s="476"/>
      <c r="DN34" s="476"/>
      <c r="DO34" s="476"/>
      <c r="DP34" s="476"/>
      <c r="DQ34" s="476"/>
      <c r="DR34" s="476"/>
      <c r="DS34" s="476"/>
      <c r="DT34" s="476"/>
      <c r="DU34" s="476"/>
      <c r="DV34" s="476"/>
      <c r="DW34" s="476"/>
      <c r="DX34" s="476"/>
      <c r="DY34" s="476"/>
      <c r="DZ34" s="476"/>
      <c r="EA34" s="476"/>
      <c r="EB34" s="476"/>
      <c r="EC34" s="476"/>
    </row>
    <row r="35" spans="1:133" outlineLevel="1" x14ac:dyDescent="0.2">
      <c r="A35" s="496" t="s">
        <v>1008</v>
      </c>
      <c r="C35" s="477"/>
      <c r="D35" s="457">
        <f t="shared" ref="D35:O35" si="10">C39</f>
        <v>0</v>
      </c>
      <c r="E35" s="457">
        <f t="shared" si="10"/>
        <v>0</v>
      </c>
      <c r="F35" s="457">
        <f t="shared" si="10"/>
        <v>0</v>
      </c>
      <c r="G35" s="457">
        <f t="shared" si="10"/>
        <v>0</v>
      </c>
      <c r="H35" s="457">
        <f t="shared" si="10"/>
        <v>0</v>
      </c>
      <c r="I35" s="457">
        <f t="shared" si="10"/>
        <v>0</v>
      </c>
      <c r="J35" s="457">
        <f t="shared" si="10"/>
        <v>0</v>
      </c>
      <c r="K35" s="457">
        <f t="shared" si="10"/>
        <v>0</v>
      </c>
      <c r="L35" s="457">
        <f t="shared" si="10"/>
        <v>0</v>
      </c>
      <c r="M35" s="457">
        <f t="shared" si="10"/>
        <v>0</v>
      </c>
      <c r="N35" s="457">
        <f t="shared" si="10"/>
        <v>0</v>
      </c>
      <c r="O35" s="457">
        <f t="shared" si="10"/>
        <v>0</v>
      </c>
      <c r="P35" s="478">
        <f>C39</f>
        <v>0</v>
      </c>
      <c r="Q35" s="479"/>
      <c r="R35" s="479"/>
      <c r="S35" s="479"/>
      <c r="T35" s="479"/>
      <c r="U35" s="479"/>
      <c r="V35" s="479"/>
      <c r="W35" s="479"/>
      <c r="X35" s="479"/>
      <c r="Y35" s="479"/>
      <c r="Z35" s="479"/>
      <c r="AA35" s="479"/>
      <c r="AB35" s="479"/>
      <c r="AC35" s="479"/>
      <c r="AD35" s="479"/>
      <c r="AE35" s="479"/>
      <c r="AF35" s="479"/>
      <c r="AG35" s="479"/>
      <c r="AH35" s="479"/>
      <c r="AI35" s="479"/>
      <c r="AJ35" s="479"/>
      <c r="AK35" s="479"/>
      <c r="AL35" s="479"/>
      <c r="AM35" s="479"/>
      <c r="AN35" s="479"/>
      <c r="AO35" s="479"/>
      <c r="AP35" s="479"/>
      <c r="AQ35" s="479"/>
      <c r="AR35" s="479"/>
      <c r="AS35" s="479"/>
      <c r="AT35" s="479"/>
      <c r="AU35" s="479"/>
      <c r="AV35" s="479"/>
      <c r="AW35" s="479"/>
      <c r="AX35" s="479"/>
      <c r="AY35" s="479"/>
      <c r="AZ35" s="479"/>
      <c r="BA35" s="479"/>
      <c r="BB35" s="479"/>
      <c r="BC35" s="479"/>
      <c r="BD35" s="479"/>
      <c r="BE35" s="479"/>
      <c r="BF35" s="479"/>
      <c r="BG35" s="479"/>
      <c r="BH35" s="479"/>
      <c r="BI35" s="479"/>
      <c r="BJ35" s="479"/>
      <c r="BK35" s="479"/>
      <c r="BL35" s="479"/>
      <c r="BM35" s="479"/>
      <c r="BN35" s="479"/>
      <c r="BO35" s="479"/>
      <c r="BP35" s="479"/>
      <c r="BQ35" s="479"/>
      <c r="BR35" s="479"/>
      <c r="BS35" s="479"/>
      <c r="BT35" s="479"/>
      <c r="BU35" s="479"/>
      <c r="BV35" s="479"/>
      <c r="BW35" s="479"/>
      <c r="BX35" s="479"/>
      <c r="BY35" s="479"/>
      <c r="BZ35" s="479"/>
      <c r="CA35" s="479"/>
      <c r="CB35" s="479"/>
      <c r="CC35" s="479"/>
      <c r="CD35" s="479"/>
      <c r="CE35" s="479"/>
      <c r="CF35" s="479"/>
      <c r="CG35" s="479"/>
      <c r="CH35" s="479"/>
      <c r="CI35" s="479"/>
      <c r="CJ35" s="479"/>
      <c r="CK35" s="479"/>
      <c r="CL35" s="479"/>
      <c r="CM35" s="479"/>
      <c r="CN35" s="479"/>
      <c r="CO35" s="479"/>
      <c r="CP35" s="479"/>
      <c r="CQ35" s="479"/>
      <c r="CR35" s="479"/>
      <c r="CS35" s="479"/>
      <c r="CT35" s="479"/>
      <c r="CU35" s="479"/>
      <c r="CV35" s="479"/>
      <c r="CW35" s="479"/>
      <c r="CX35" s="479"/>
      <c r="CY35" s="479"/>
      <c r="CZ35" s="479"/>
      <c r="DA35" s="479"/>
      <c r="DB35" s="479"/>
      <c r="DC35" s="479"/>
      <c r="DD35" s="479"/>
      <c r="DE35" s="479"/>
      <c r="DF35" s="479"/>
      <c r="DG35" s="479"/>
      <c r="DH35" s="479"/>
      <c r="DI35" s="479"/>
      <c r="DJ35" s="479"/>
      <c r="DK35" s="479"/>
      <c r="DL35" s="479"/>
      <c r="DM35" s="479"/>
      <c r="DN35" s="479"/>
      <c r="DO35" s="479"/>
      <c r="DP35" s="479"/>
      <c r="DQ35" s="479"/>
      <c r="DR35" s="479"/>
      <c r="DS35" s="479"/>
      <c r="DT35" s="479"/>
      <c r="DU35" s="479"/>
      <c r="DV35" s="479"/>
      <c r="DW35" s="479"/>
      <c r="DX35" s="479"/>
      <c r="DY35" s="479"/>
      <c r="DZ35" s="479"/>
      <c r="EA35" s="479"/>
      <c r="EB35" s="479"/>
      <c r="EC35" s="479"/>
    </row>
    <row r="36" spans="1:133" outlineLevel="1" x14ac:dyDescent="0.2">
      <c r="B36" s="470" t="s">
        <v>180</v>
      </c>
      <c r="C36" s="480"/>
      <c r="D36" s="457">
        <f>SUMIF(Реализация!$C$7:$C$25,$B$31,Реализация!W$7:W$25)</f>
        <v>0</v>
      </c>
      <c r="E36" s="457">
        <f>SUMIF(Реализация!$C$24:$C$25,$B$31,Реализация!X$24:X$26)</f>
        <v>0</v>
      </c>
      <c r="F36" s="457">
        <f>SUMIF(Реализация!$C$24:$C$25,$B$31,Реализация!Y$24:Y$26)</f>
        <v>0</v>
      </c>
      <c r="G36" s="457">
        <f>SUMIF(Реализация!$C$24:$C$25,$B$31,Реализация!Z$24:Z$26)</f>
        <v>0</v>
      </c>
      <c r="H36" s="457">
        <f>SUMIF(Реализация!$C$24:$C$25,$B$31,Реализация!AA$24:AA$26)</f>
        <v>0</v>
      </c>
      <c r="I36" s="457">
        <f>SUMIF(Реализация!$C$24:$C$25,$B$31,Реализация!AB$24:AB$26)</f>
        <v>0</v>
      </c>
      <c r="J36" s="457">
        <f>SUMIF(Реализация!$C$24:$C$25,$B$31,Реализация!AC$24:AC$26)</f>
        <v>0</v>
      </c>
      <c r="K36" s="457">
        <f>SUMIF(Реализация!$C$24:$C$25,$B$31,Реализация!AD$24:AD$26)</f>
        <v>0</v>
      </c>
      <c r="L36" s="457">
        <f>SUMIF(Реализация!$C$24:$C$25,$B$31,Реализация!AE$24:AE$26)</f>
        <v>0</v>
      </c>
      <c r="M36" s="457">
        <f>SUMIF(Реализация!$C$24:$C$25,$B$31,Реализация!AF$24:AF$26)</f>
        <v>0</v>
      </c>
      <c r="N36" s="457">
        <f>SUMIF(Реализация!$C$24:$C$25,$B$31,Реализация!AG$24:AG$26)</f>
        <v>0</v>
      </c>
      <c r="O36" s="457">
        <f>SUMIF(Реализация!$C$24:$C$25,$B$31,Реализация!AH$24:AH$26)</f>
        <v>0</v>
      </c>
      <c r="P36" s="478">
        <f>SUM(D36:O36)</f>
        <v>0</v>
      </c>
      <c r="Q36" s="479"/>
      <c r="R36" s="479"/>
      <c r="S36" s="479"/>
      <c r="T36" s="479"/>
      <c r="U36" s="479"/>
      <c r="V36" s="479"/>
      <c r="W36" s="479"/>
      <c r="X36" s="479"/>
      <c r="Y36" s="479"/>
      <c r="Z36" s="479"/>
      <c r="AA36" s="479"/>
      <c r="AB36" s="479"/>
      <c r="AC36" s="479"/>
      <c r="AD36" s="479"/>
      <c r="AE36" s="479"/>
      <c r="AF36" s="479"/>
      <c r="AG36" s="479"/>
      <c r="AH36" s="479"/>
      <c r="AI36" s="479"/>
      <c r="AJ36" s="479"/>
      <c r="AK36" s="479"/>
      <c r="AL36" s="479"/>
      <c r="AM36" s="479"/>
      <c r="AN36" s="479"/>
      <c r="AO36" s="479"/>
      <c r="AP36" s="479"/>
      <c r="AQ36" s="479"/>
      <c r="AR36" s="479"/>
      <c r="AS36" s="479"/>
      <c r="AT36" s="479"/>
      <c r="AU36" s="479"/>
      <c r="AV36" s="479"/>
      <c r="AW36" s="479"/>
      <c r="AX36" s="479"/>
      <c r="AY36" s="479"/>
      <c r="AZ36" s="479"/>
      <c r="BA36" s="479"/>
      <c r="BB36" s="479"/>
      <c r="BC36" s="479"/>
      <c r="BD36" s="479"/>
      <c r="BE36" s="479"/>
      <c r="BF36" s="479"/>
      <c r="BG36" s="479"/>
      <c r="BH36" s="479"/>
      <c r="BI36" s="479"/>
      <c r="BJ36" s="479"/>
      <c r="BK36" s="479"/>
      <c r="BL36" s="479"/>
      <c r="BM36" s="479"/>
      <c r="BN36" s="479"/>
      <c r="BO36" s="479"/>
      <c r="BP36" s="479"/>
      <c r="BQ36" s="479"/>
      <c r="BR36" s="479"/>
      <c r="BS36" s="479"/>
      <c r="BT36" s="479"/>
      <c r="BU36" s="479"/>
      <c r="BV36" s="479"/>
      <c r="BW36" s="479"/>
      <c r="BX36" s="479"/>
      <c r="BY36" s="479"/>
      <c r="BZ36" s="479"/>
      <c r="CA36" s="479"/>
      <c r="CB36" s="479"/>
      <c r="CC36" s="479"/>
      <c r="CD36" s="479"/>
      <c r="CE36" s="479"/>
      <c r="CF36" s="479"/>
      <c r="CG36" s="479"/>
      <c r="CH36" s="479"/>
      <c r="CI36" s="479"/>
      <c r="CJ36" s="479"/>
      <c r="CK36" s="479"/>
      <c r="CL36" s="479"/>
      <c r="CM36" s="479"/>
      <c r="CN36" s="479"/>
      <c r="CO36" s="479"/>
      <c r="CP36" s="479"/>
      <c r="CQ36" s="479"/>
      <c r="CR36" s="479"/>
      <c r="CS36" s="479"/>
      <c r="CT36" s="479"/>
      <c r="CU36" s="479"/>
      <c r="CV36" s="479"/>
      <c r="CW36" s="479"/>
      <c r="CX36" s="479"/>
      <c r="CY36" s="479"/>
      <c r="CZ36" s="479"/>
      <c r="DA36" s="479"/>
      <c r="DB36" s="479"/>
      <c r="DC36" s="479"/>
      <c r="DD36" s="479"/>
      <c r="DE36" s="479"/>
      <c r="DF36" s="479"/>
      <c r="DG36" s="479"/>
      <c r="DH36" s="479"/>
      <c r="DI36" s="479"/>
      <c r="DJ36" s="479"/>
      <c r="DK36" s="479"/>
      <c r="DL36" s="479"/>
      <c r="DM36" s="479"/>
      <c r="DN36" s="479"/>
      <c r="DO36" s="479"/>
      <c r="DP36" s="479"/>
      <c r="DQ36" s="479"/>
      <c r="DR36" s="479"/>
      <c r="DS36" s="479"/>
      <c r="DT36" s="479"/>
      <c r="DU36" s="479"/>
      <c r="DV36" s="479"/>
      <c r="DW36" s="479"/>
      <c r="DX36" s="479"/>
      <c r="DY36" s="479"/>
      <c r="DZ36" s="479"/>
      <c r="EA36" s="479"/>
      <c r="EB36" s="479"/>
      <c r="EC36" s="479"/>
    </row>
    <row r="37" spans="1:133" outlineLevel="1" x14ac:dyDescent="0.2">
      <c r="B37" s="470" t="s">
        <v>181</v>
      </c>
      <c r="C37" s="457"/>
      <c r="D37" s="880">
        <f>БДДС!C18</f>
        <v>0</v>
      </c>
      <c r="E37" s="508">
        <f>БДДС!D18</f>
        <v>0</v>
      </c>
      <c r="F37" s="508">
        <f>БДДС!E18</f>
        <v>0</v>
      </c>
      <c r="G37" s="508">
        <f>БДДС!F18</f>
        <v>0</v>
      </c>
      <c r="H37" s="508">
        <f>БДДС!G18</f>
        <v>0</v>
      </c>
      <c r="I37" s="508">
        <f>БДДС!H18</f>
        <v>0</v>
      </c>
      <c r="J37" s="508">
        <f>БДДС!I18</f>
        <v>0</v>
      </c>
      <c r="K37" s="508">
        <f>БДДС!J18</f>
        <v>0</v>
      </c>
      <c r="L37" s="508">
        <f>БДДС!K18</f>
        <v>0</v>
      </c>
      <c r="M37" s="508">
        <f>БДДС!L18</f>
        <v>0</v>
      </c>
      <c r="N37" s="508">
        <f>БДДС!M18</f>
        <v>0</v>
      </c>
      <c r="O37" s="508">
        <f>БДДС!N18</f>
        <v>0</v>
      </c>
      <c r="P37" s="478">
        <f>SUM(D37:O37)</f>
        <v>0</v>
      </c>
      <c r="Q37" s="479"/>
      <c r="R37" s="479"/>
      <c r="S37" s="479"/>
      <c r="T37" s="479"/>
      <c r="U37" s="479"/>
      <c r="V37" s="479"/>
      <c r="W37" s="479"/>
      <c r="X37" s="479"/>
      <c r="Y37" s="479"/>
      <c r="Z37" s="479"/>
      <c r="AA37" s="479"/>
      <c r="AB37" s="479"/>
      <c r="AC37" s="479"/>
      <c r="AD37" s="479"/>
      <c r="AE37" s="479"/>
      <c r="AF37" s="479"/>
      <c r="AG37" s="479"/>
      <c r="AH37" s="479"/>
      <c r="AI37" s="479"/>
      <c r="AJ37" s="479"/>
      <c r="AK37" s="479"/>
      <c r="AL37" s="479"/>
      <c r="AM37" s="479"/>
      <c r="AN37" s="479"/>
      <c r="AO37" s="479"/>
      <c r="AP37" s="479"/>
      <c r="AQ37" s="479"/>
      <c r="AR37" s="479"/>
      <c r="AS37" s="479"/>
      <c r="AT37" s="479"/>
      <c r="AU37" s="479"/>
      <c r="AV37" s="479"/>
      <c r="AW37" s="479"/>
      <c r="AX37" s="479"/>
      <c r="AY37" s="479"/>
      <c r="AZ37" s="479"/>
      <c r="BA37" s="479"/>
      <c r="BB37" s="479"/>
      <c r="BC37" s="479"/>
      <c r="BD37" s="479"/>
      <c r="BE37" s="479"/>
      <c r="BF37" s="479"/>
      <c r="BG37" s="479"/>
      <c r="BH37" s="479"/>
      <c r="BI37" s="479"/>
      <c r="BJ37" s="479"/>
      <c r="BK37" s="479"/>
      <c r="BL37" s="479"/>
      <c r="BM37" s="479"/>
      <c r="BN37" s="479"/>
      <c r="BO37" s="479"/>
      <c r="BP37" s="479"/>
      <c r="BQ37" s="479"/>
      <c r="BR37" s="479"/>
      <c r="BS37" s="479"/>
      <c r="BT37" s="479"/>
      <c r="BU37" s="479"/>
      <c r="BV37" s="479"/>
      <c r="BW37" s="479"/>
      <c r="BX37" s="479"/>
      <c r="BY37" s="479"/>
      <c r="BZ37" s="479"/>
      <c r="CA37" s="479"/>
      <c r="CB37" s="479"/>
      <c r="CC37" s="479"/>
      <c r="CD37" s="479"/>
      <c r="CE37" s="479"/>
      <c r="CF37" s="479"/>
      <c r="CG37" s="479"/>
      <c r="CH37" s="479"/>
      <c r="CI37" s="479"/>
      <c r="CJ37" s="479"/>
      <c r="CK37" s="479"/>
      <c r="CL37" s="479"/>
      <c r="CM37" s="479"/>
      <c r="CN37" s="479"/>
      <c r="CO37" s="479"/>
      <c r="CP37" s="479"/>
      <c r="CQ37" s="479"/>
      <c r="CR37" s="479"/>
      <c r="CS37" s="479"/>
      <c r="CT37" s="479"/>
      <c r="CU37" s="479"/>
      <c r="CV37" s="479"/>
      <c r="CW37" s="479"/>
      <c r="CX37" s="479"/>
      <c r="CY37" s="479"/>
      <c r="CZ37" s="479"/>
      <c r="DA37" s="479"/>
      <c r="DB37" s="479"/>
      <c r="DC37" s="479"/>
      <c r="DD37" s="479"/>
      <c r="DE37" s="479"/>
      <c r="DF37" s="479"/>
      <c r="DG37" s="479"/>
      <c r="DH37" s="479"/>
      <c r="DI37" s="479"/>
      <c r="DJ37" s="479"/>
      <c r="DK37" s="479"/>
      <c r="DL37" s="479"/>
      <c r="DM37" s="479"/>
      <c r="DN37" s="479"/>
      <c r="DO37" s="479"/>
      <c r="DP37" s="479"/>
      <c r="DQ37" s="479"/>
      <c r="DR37" s="479"/>
      <c r="DS37" s="479"/>
      <c r="DT37" s="479"/>
      <c r="DU37" s="479"/>
      <c r="DV37" s="479"/>
      <c r="DW37" s="479"/>
      <c r="DX37" s="479"/>
      <c r="DY37" s="479"/>
      <c r="DZ37" s="479"/>
      <c r="EA37" s="479"/>
      <c r="EB37" s="479"/>
      <c r="EC37" s="479"/>
    </row>
    <row r="38" spans="1:133" outlineLevel="1" x14ac:dyDescent="0.2">
      <c r="B38" s="470" t="s">
        <v>207</v>
      </c>
      <c r="C38" s="457"/>
      <c r="D38" s="838">
        <f>D36</f>
        <v>0</v>
      </c>
      <c r="E38" s="838">
        <f t="shared" ref="E38:O38" si="11">E36</f>
        <v>0</v>
      </c>
      <c r="F38" s="838">
        <f t="shared" si="11"/>
        <v>0</v>
      </c>
      <c r="G38" s="838">
        <f t="shared" si="11"/>
        <v>0</v>
      </c>
      <c r="H38" s="838">
        <f t="shared" si="11"/>
        <v>0</v>
      </c>
      <c r="I38" s="838">
        <f t="shared" si="11"/>
        <v>0</v>
      </c>
      <c r="J38" s="838">
        <f t="shared" si="11"/>
        <v>0</v>
      </c>
      <c r="K38" s="838">
        <f t="shared" si="11"/>
        <v>0</v>
      </c>
      <c r="L38" s="838">
        <f t="shared" si="11"/>
        <v>0</v>
      </c>
      <c r="M38" s="838">
        <f t="shared" si="11"/>
        <v>0</v>
      </c>
      <c r="N38" s="838">
        <f t="shared" si="11"/>
        <v>0</v>
      </c>
      <c r="O38" s="838">
        <f t="shared" si="11"/>
        <v>0</v>
      </c>
      <c r="P38" s="478"/>
      <c r="Q38" s="479"/>
      <c r="R38" s="479"/>
      <c r="S38" s="479"/>
      <c r="T38" s="479"/>
      <c r="U38" s="479"/>
      <c r="V38" s="479"/>
      <c r="W38" s="479"/>
      <c r="X38" s="479"/>
      <c r="Y38" s="479"/>
      <c r="Z38" s="479"/>
      <c r="AA38" s="479"/>
      <c r="AB38" s="479"/>
      <c r="AC38" s="479"/>
      <c r="AD38" s="479"/>
      <c r="AE38" s="479"/>
      <c r="AF38" s="479"/>
      <c r="AG38" s="479"/>
      <c r="AH38" s="479"/>
      <c r="AI38" s="479"/>
      <c r="AJ38" s="479"/>
      <c r="AK38" s="479"/>
      <c r="AL38" s="479"/>
      <c r="AM38" s="479"/>
      <c r="AN38" s="479"/>
      <c r="AO38" s="479"/>
      <c r="AP38" s="479"/>
      <c r="AQ38" s="479"/>
      <c r="AR38" s="479"/>
      <c r="AS38" s="479"/>
      <c r="AT38" s="479"/>
      <c r="AU38" s="479"/>
      <c r="AV38" s="479"/>
      <c r="AW38" s="479"/>
      <c r="AX38" s="479"/>
      <c r="AY38" s="479"/>
      <c r="AZ38" s="479"/>
      <c r="BA38" s="479"/>
      <c r="BB38" s="479"/>
      <c r="BC38" s="479"/>
      <c r="BD38" s="479"/>
      <c r="BE38" s="479"/>
      <c r="BF38" s="479"/>
      <c r="BG38" s="479"/>
      <c r="BH38" s="479"/>
      <c r="BI38" s="479"/>
      <c r="BJ38" s="479"/>
      <c r="BK38" s="479"/>
      <c r="BL38" s="479"/>
      <c r="BM38" s="479"/>
      <c r="BN38" s="479"/>
      <c r="BO38" s="479"/>
      <c r="BP38" s="479"/>
      <c r="BQ38" s="479"/>
      <c r="BR38" s="479"/>
      <c r="BS38" s="479"/>
      <c r="BT38" s="479"/>
      <c r="BU38" s="479"/>
      <c r="BV38" s="479"/>
      <c r="BW38" s="479"/>
      <c r="BX38" s="479"/>
      <c r="BY38" s="479"/>
      <c r="BZ38" s="479"/>
      <c r="CA38" s="479"/>
      <c r="CB38" s="479"/>
      <c r="CC38" s="479"/>
      <c r="CD38" s="479"/>
      <c r="CE38" s="479"/>
      <c r="CF38" s="479"/>
      <c r="CG38" s="479"/>
      <c r="CH38" s="479"/>
      <c r="CI38" s="479"/>
      <c r="CJ38" s="479"/>
      <c r="CK38" s="479"/>
      <c r="CL38" s="479"/>
      <c r="CM38" s="479"/>
      <c r="CN38" s="479"/>
      <c r="CO38" s="479"/>
      <c r="CP38" s="479"/>
      <c r="CQ38" s="479"/>
      <c r="CR38" s="479"/>
      <c r="CS38" s="479"/>
      <c r="CT38" s="479"/>
      <c r="CU38" s="479"/>
      <c r="CV38" s="479"/>
      <c r="CW38" s="479"/>
      <c r="CX38" s="479"/>
      <c r="CY38" s="479"/>
      <c r="CZ38" s="479"/>
      <c r="DA38" s="479"/>
      <c r="DB38" s="479"/>
      <c r="DC38" s="479"/>
      <c r="DD38" s="479"/>
      <c r="DE38" s="479"/>
      <c r="DF38" s="479"/>
      <c r="DG38" s="479"/>
      <c r="DH38" s="479"/>
      <c r="DI38" s="479"/>
      <c r="DJ38" s="479"/>
      <c r="DK38" s="479"/>
      <c r="DL38" s="479"/>
      <c r="DM38" s="479"/>
      <c r="DN38" s="479"/>
      <c r="DO38" s="479"/>
      <c r="DP38" s="479"/>
      <c r="DQ38" s="479"/>
      <c r="DR38" s="479"/>
      <c r="DS38" s="479"/>
      <c r="DT38" s="479"/>
      <c r="DU38" s="479"/>
      <c r="DV38" s="479"/>
      <c r="DW38" s="479"/>
      <c r="DX38" s="479"/>
      <c r="DY38" s="479"/>
      <c r="DZ38" s="479"/>
      <c r="EA38" s="479"/>
      <c r="EB38" s="479"/>
      <c r="EC38" s="479"/>
    </row>
    <row r="39" spans="1:133" outlineLevel="1" x14ac:dyDescent="0.2">
      <c r="A39" s="513" t="s">
        <v>336</v>
      </c>
      <c r="B39" s="484"/>
      <c r="C39" s="520"/>
      <c r="D39" s="520"/>
      <c r="E39" s="520"/>
      <c r="F39" s="520"/>
      <c r="G39" s="520">
        <f t="shared" ref="G39:O39" si="12">G35+G36-G37-G38</f>
        <v>0</v>
      </c>
      <c r="H39" s="520">
        <f t="shared" si="12"/>
        <v>0</v>
      </c>
      <c r="I39" s="520">
        <f t="shared" si="12"/>
        <v>0</v>
      </c>
      <c r="J39" s="520">
        <f t="shared" si="12"/>
        <v>0</v>
      </c>
      <c r="K39" s="520">
        <f t="shared" si="12"/>
        <v>0</v>
      </c>
      <c r="L39" s="520">
        <f t="shared" si="12"/>
        <v>0</v>
      </c>
      <c r="M39" s="520">
        <f t="shared" si="12"/>
        <v>0</v>
      </c>
      <c r="N39" s="520">
        <f t="shared" si="12"/>
        <v>0</v>
      </c>
      <c r="O39" s="520">
        <f t="shared" si="12"/>
        <v>0</v>
      </c>
      <c r="P39" s="500">
        <f>O39</f>
        <v>0</v>
      </c>
      <c r="Q39" s="479"/>
      <c r="R39" s="479"/>
      <c r="S39" s="479"/>
      <c r="T39" s="479"/>
      <c r="U39" s="479"/>
      <c r="V39" s="479"/>
      <c r="W39" s="479"/>
      <c r="X39" s="479"/>
      <c r="Y39" s="479"/>
      <c r="Z39" s="479"/>
      <c r="AA39" s="479"/>
      <c r="AB39" s="479"/>
      <c r="AC39" s="479"/>
      <c r="AD39" s="479"/>
      <c r="AE39" s="479"/>
      <c r="AF39" s="479"/>
      <c r="AG39" s="479"/>
      <c r="AH39" s="479"/>
      <c r="AI39" s="479"/>
      <c r="AJ39" s="479"/>
      <c r="AK39" s="479"/>
      <c r="AL39" s="479"/>
      <c r="AM39" s="479"/>
      <c r="AN39" s="479"/>
      <c r="AO39" s="479"/>
      <c r="AP39" s="479"/>
      <c r="AQ39" s="479"/>
      <c r="AR39" s="479"/>
      <c r="AS39" s="479"/>
      <c r="AT39" s="479"/>
      <c r="AU39" s="479"/>
      <c r="AV39" s="479"/>
      <c r="AW39" s="479"/>
      <c r="AX39" s="479"/>
      <c r="AY39" s="479"/>
      <c r="AZ39" s="479"/>
      <c r="BA39" s="479"/>
      <c r="BB39" s="479"/>
      <c r="BC39" s="479"/>
      <c r="BD39" s="479"/>
      <c r="BE39" s="479"/>
      <c r="BF39" s="479"/>
      <c r="BG39" s="479"/>
      <c r="BH39" s="479"/>
      <c r="BI39" s="479"/>
      <c r="BJ39" s="479"/>
      <c r="BK39" s="479"/>
      <c r="BL39" s="479"/>
      <c r="BM39" s="479"/>
      <c r="BN39" s="479"/>
      <c r="BO39" s="479"/>
      <c r="BP39" s="479"/>
      <c r="BQ39" s="479"/>
      <c r="BR39" s="479"/>
      <c r="BS39" s="479"/>
      <c r="BT39" s="479"/>
      <c r="BU39" s="479"/>
      <c r="BV39" s="479"/>
      <c r="BW39" s="479"/>
      <c r="BX39" s="479"/>
      <c r="BY39" s="479"/>
      <c r="BZ39" s="479"/>
      <c r="CA39" s="479"/>
      <c r="CB39" s="479"/>
      <c r="CC39" s="479"/>
      <c r="CD39" s="479"/>
      <c r="CE39" s="479"/>
      <c r="CF39" s="479"/>
      <c r="CG39" s="479"/>
      <c r="CH39" s="479"/>
      <c r="CI39" s="479"/>
      <c r="CJ39" s="479"/>
      <c r="CK39" s="479"/>
      <c r="CL39" s="479"/>
      <c r="CM39" s="479"/>
      <c r="CN39" s="479"/>
      <c r="CO39" s="479"/>
      <c r="CP39" s="479"/>
      <c r="CQ39" s="479"/>
      <c r="CR39" s="479"/>
      <c r="CS39" s="479"/>
      <c r="CT39" s="479"/>
      <c r="CU39" s="479"/>
      <c r="CV39" s="479"/>
      <c r="CW39" s="479"/>
      <c r="CX39" s="479"/>
      <c r="CY39" s="479"/>
      <c r="CZ39" s="479"/>
      <c r="DA39" s="479"/>
      <c r="DB39" s="479"/>
      <c r="DC39" s="479"/>
      <c r="DD39" s="479"/>
      <c r="DE39" s="479"/>
      <c r="DF39" s="479"/>
      <c r="DG39" s="479"/>
      <c r="DH39" s="479"/>
      <c r="DI39" s="479"/>
      <c r="DJ39" s="479"/>
      <c r="DK39" s="479"/>
      <c r="DL39" s="479"/>
      <c r="DM39" s="479"/>
      <c r="DN39" s="479"/>
      <c r="DO39" s="479"/>
      <c r="DP39" s="479"/>
      <c r="DQ39" s="479"/>
      <c r="DR39" s="479"/>
      <c r="DS39" s="479"/>
      <c r="DT39" s="479"/>
      <c r="DU39" s="479"/>
      <c r="DV39" s="479"/>
      <c r="DW39" s="479"/>
      <c r="DX39" s="479"/>
      <c r="DY39" s="479"/>
      <c r="DZ39" s="479"/>
      <c r="EA39" s="479"/>
      <c r="EB39" s="479"/>
      <c r="EC39" s="479"/>
    </row>
    <row r="40" spans="1:133" outlineLevel="1" x14ac:dyDescent="0.2">
      <c r="A40" s="496" t="s">
        <v>331</v>
      </c>
      <c r="B40" s="502"/>
      <c r="C40" s="518"/>
      <c r="D40" s="486">
        <f t="shared" ref="D40:O40" si="13">D39-C39</f>
        <v>0</v>
      </c>
      <c r="E40" s="486">
        <f t="shared" si="13"/>
        <v>0</v>
      </c>
      <c r="F40" s="486">
        <f t="shared" si="13"/>
        <v>0</v>
      </c>
      <c r="G40" s="486">
        <f t="shared" si="13"/>
        <v>0</v>
      </c>
      <c r="H40" s="486">
        <f t="shared" si="13"/>
        <v>0</v>
      </c>
      <c r="I40" s="486">
        <f t="shared" si="13"/>
        <v>0</v>
      </c>
      <c r="J40" s="486">
        <f t="shared" si="13"/>
        <v>0</v>
      </c>
      <c r="K40" s="486">
        <f t="shared" si="13"/>
        <v>0</v>
      </c>
      <c r="L40" s="486">
        <f t="shared" si="13"/>
        <v>0</v>
      </c>
      <c r="M40" s="486">
        <f t="shared" si="13"/>
        <v>0</v>
      </c>
      <c r="N40" s="486">
        <f t="shared" si="13"/>
        <v>0</v>
      </c>
      <c r="O40" s="486">
        <f t="shared" si="13"/>
        <v>0</v>
      </c>
      <c r="P40" s="519"/>
    </row>
    <row r="41" spans="1:133" outlineLevel="1" x14ac:dyDescent="0.2">
      <c r="A41" s="496"/>
      <c r="B41" s="502"/>
      <c r="C41" s="518"/>
      <c r="P41" s="519"/>
    </row>
    <row r="42" spans="1:133" ht="14.25" outlineLevel="1" x14ac:dyDescent="0.2">
      <c r="B42" s="769" t="s">
        <v>500</v>
      </c>
      <c r="C42" s="518"/>
      <c r="P42" s="519"/>
    </row>
    <row r="43" spans="1:133" outlineLevel="1" x14ac:dyDescent="0.2">
      <c r="C43" s="518"/>
      <c r="P43" s="519"/>
    </row>
    <row r="44" spans="1:133" outlineLevel="1" x14ac:dyDescent="0.2">
      <c r="A44" s="511" t="s">
        <v>234</v>
      </c>
      <c r="B44" s="428" t="str">
        <f>VLOOKUP($A44,Статьибаланса,COLUMN(Справочники!D:D)-1,FALSE)</f>
        <v>Дебиторская задолженность прочих покупателей</v>
      </c>
      <c r="C44" s="477"/>
      <c r="D44" s="457"/>
      <c r="E44" s="457"/>
      <c r="F44" s="457"/>
      <c r="G44" s="457"/>
      <c r="H44" s="457"/>
      <c r="I44" s="457"/>
      <c r="J44" s="457"/>
      <c r="K44" s="457"/>
      <c r="L44" s="457"/>
      <c r="M44" s="457"/>
      <c r="N44" s="457"/>
      <c r="O44" s="457"/>
      <c r="P44" s="478"/>
      <c r="Q44" s="479"/>
      <c r="R44" s="479"/>
      <c r="S44" s="479"/>
      <c r="T44" s="479"/>
      <c r="U44" s="479"/>
      <c r="V44" s="479"/>
      <c r="W44" s="479"/>
      <c r="X44" s="479"/>
      <c r="Y44" s="479"/>
      <c r="Z44" s="479"/>
      <c r="AA44" s="479"/>
      <c r="AB44" s="479"/>
      <c r="AC44" s="479"/>
      <c r="AD44" s="479"/>
      <c r="AE44" s="479"/>
      <c r="AF44" s="479"/>
      <c r="AG44" s="479"/>
      <c r="AH44" s="479"/>
      <c r="AI44" s="479"/>
      <c r="AJ44" s="479"/>
      <c r="AK44" s="479"/>
      <c r="AL44" s="479"/>
      <c r="AM44" s="479"/>
      <c r="AN44" s="479"/>
      <c r="AO44" s="479"/>
      <c r="AP44" s="479"/>
      <c r="AQ44" s="479"/>
      <c r="AR44" s="479"/>
      <c r="AS44" s="479"/>
      <c r="AT44" s="479"/>
      <c r="AU44" s="479"/>
      <c r="AV44" s="479"/>
      <c r="AW44" s="479"/>
      <c r="AX44" s="479"/>
      <c r="AY44" s="479"/>
      <c r="AZ44" s="479"/>
      <c r="BA44" s="479"/>
      <c r="BB44" s="479"/>
      <c r="BC44" s="479"/>
      <c r="BD44" s="479"/>
      <c r="BE44" s="479"/>
      <c r="BF44" s="479"/>
      <c r="BG44" s="479"/>
      <c r="BH44" s="479"/>
      <c r="BI44" s="479"/>
      <c r="BJ44" s="479"/>
      <c r="BK44" s="479"/>
      <c r="BL44" s="479"/>
      <c r="BM44" s="479"/>
      <c r="BN44" s="479"/>
      <c r="BO44" s="479"/>
      <c r="BP44" s="479"/>
      <c r="BQ44" s="479"/>
      <c r="BR44" s="479"/>
      <c r="BS44" s="479"/>
      <c r="BT44" s="479"/>
      <c r="BU44" s="479"/>
      <c r="BV44" s="479"/>
      <c r="BW44" s="479"/>
      <c r="BX44" s="479"/>
      <c r="BY44" s="479"/>
      <c r="BZ44" s="479"/>
      <c r="CA44" s="479"/>
      <c r="CB44" s="479"/>
      <c r="CC44" s="479"/>
      <c r="CD44" s="479"/>
      <c r="CE44" s="479"/>
      <c r="CF44" s="479"/>
      <c r="CG44" s="479"/>
      <c r="CH44" s="479"/>
      <c r="CI44" s="479"/>
      <c r="CJ44" s="479"/>
      <c r="CK44" s="479"/>
      <c r="CL44" s="479"/>
      <c r="CM44" s="479"/>
      <c r="CN44" s="479"/>
      <c r="CO44" s="479"/>
      <c r="CP44" s="479"/>
      <c r="CQ44" s="479"/>
      <c r="CR44" s="479"/>
      <c r="CS44" s="479"/>
      <c r="CT44" s="479"/>
      <c r="CU44" s="479"/>
      <c r="CV44" s="479"/>
      <c r="CW44" s="479"/>
      <c r="CX44" s="479"/>
      <c r="CY44" s="479"/>
      <c r="CZ44" s="479"/>
      <c r="DA44" s="479"/>
      <c r="DB44" s="479"/>
      <c r="DC44" s="479"/>
      <c r="DD44" s="479"/>
      <c r="DE44" s="479"/>
      <c r="DF44" s="479"/>
      <c r="DG44" s="479"/>
      <c r="DH44" s="479"/>
      <c r="DI44" s="479"/>
      <c r="DJ44" s="479"/>
      <c r="DK44" s="479"/>
      <c r="DL44" s="479"/>
      <c r="DM44" s="479"/>
      <c r="DN44" s="479"/>
      <c r="DO44" s="479"/>
      <c r="DP44" s="479"/>
      <c r="DQ44" s="479"/>
      <c r="DR44" s="479"/>
      <c r="DS44" s="479"/>
      <c r="DT44" s="479"/>
      <c r="DU44" s="479"/>
      <c r="DV44" s="479"/>
      <c r="DW44" s="479"/>
      <c r="DX44" s="479"/>
      <c r="DY44" s="479"/>
      <c r="DZ44" s="479"/>
      <c r="EA44" s="479"/>
      <c r="EB44" s="479"/>
      <c r="EC44" s="479"/>
    </row>
    <row r="45" spans="1:133" s="472" customFormat="1" ht="11.25" outlineLevel="1" x14ac:dyDescent="0.2">
      <c r="A45" s="512" t="s">
        <v>328</v>
      </c>
      <c r="C45" s="473"/>
      <c r="D45" s="474" t="e">
        <f t="shared" ref="D45:O45" si="14">C50/((C47)/30)</f>
        <v>#DIV/0!</v>
      </c>
      <c r="E45" s="474" t="e">
        <f t="shared" si="14"/>
        <v>#DIV/0!</v>
      </c>
      <c r="F45" s="474" t="e">
        <f t="shared" si="14"/>
        <v>#DIV/0!</v>
      </c>
      <c r="G45" s="474" t="e">
        <f t="shared" si="14"/>
        <v>#DIV/0!</v>
      </c>
      <c r="H45" s="474" t="e">
        <f t="shared" si="14"/>
        <v>#DIV/0!</v>
      </c>
      <c r="I45" s="474" t="e">
        <f t="shared" si="14"/>
        <v>#DIV/0!</v>
      </c>
      <c r="J45" s="474" t="e">
        <f t="shared" si="14"/>
        <v>#DIV/0!</v>
      </c>
      <c r="K45" s="474" t="e">
        <f t="shared" si="14"/>
        <v>#DIV/0!</v>
      </c>
      <c r="L45" s="474" t="e">
        <f t="shared" si="14"/>
        <v>#DIV/0!</v>
      </c>
      <c r="M45" s="474" t="e">
        <f t="shared" si="14"/>
        <v>#DIV/0!</v>
      </c>
      <c r="N45" s="474" t="e">
        <f t="shared" si="14"/>
        <v>#DIV/0!</v>
      </c>
      <c r="O45" s="474" t="e">
        <f t="shared" si="14"/>
        <v>#DIV/0!</v>
      </c>
      <c r="P45" s="475"/>
      <c r="Q45" s="476"/>
      <c r="R45" s="476"/>
      <c r="S45" s="476"/>
      <c r="T45" s="476"/>
      <c r="U45" s="476"/>
      <c r="V45" s="476"/>
      <c r="W45" s="476"/>
      <c r="X45" s="476"/>
      <c r="Y45" s="476"/>
      <c r="Z45" s="476"/>
      <c r="AA45" s="476"/>
      <c r="AB45" s="476"/>
      <c r="AC45" s="476"/>
      <c r="AD45" s="476"/>
      <c r="AE45" s="476"/>
      <c r="AF45" s="476"/>
      <c r="AG45" s="476"/>
      <c r="AH45" s="476"/>
      <c r="AI45" s="476"/>
      <c r="AJ45" s="476"/>
      <c r="AK45" s="476"/>
      <c r="AL45" s="476"/>
      <c r="AM45" s="476"/>
      <c r="AN45" s="476"/>
      <c r="AO45" s="476"/>
      <c r="AP45" s="476"/>
      <c r="AQ45" s="476"/>
      <c r="AR45" s="476"/>
      <c r="AS45" s="476"/>
      <c r="AT45" s="476"/>
      <c r="AU45" s="476"/>
      <c r="AV45" s="476"/>
      <c r="AW45" s="476"/>
      <c r="AX45" s="476"/>
      <c r="AY45" s="476"/>
      <c r="AZ45" s="476"/>
      <c r="BA45" s="476"/>
      <c r="BB45" s="476"/>
      <c r="BC45" s="476"/>
      <c r="BD45" s="476"/>
      <c r="BE45" s="476"/>
      <c r="BF45" s="476"/>
      <c r="BG45" s="476"/>
      <c r="BH45" s="476"/>
      <c r="BI45" s="476"/>
      <c r="BJ45" s="476"/>
      <c r="BK45" s="476"/>
      <c r="BL45" s="476"/>
      <c r="BM45" s="476"/>
      <c r="BN45" s="476"/>
      <c r="BO45" s="476"/>
      <c r="BP45" s="476"/>
      <c r="BQ45" s="476"/>
      <c r="BR45" s="476"/>
      <c r="BS45" s="476"/>
      <c r="BT45" s="476"/>
      <c r="BU45" s="476"/>
      <c r="BV45" s="476"/>
      <c r="BW45" s="476"/>
      <c r="BX45" s="476"/>
      <c r="BY45" s="476"/>
      <c r="BZ45" s="476"/>
      <c r="CA45" s="476"/>
      <c r="CB45" s="476"/>
      <c r="CC45" s="476"/>
      <c r="CD45" s="476"/>
      <c r="CE45" s="476"/>
      <c r="CF45" s="476"/>
      <c r="CG45" s="476"/>
      <c r="CH45" s="476"/>
      <c r="CI45" s="476"/>
      <c r="CJ45" s="476"/>
      <c r="CK45" s="476"/>
      <c r="CL45" s="476"/>
      <c r="CM45" s="476"/>
      <c r="CN45" s="476"/>
      <c r="CO45" s="476"/>
      <c r="CP45" s="476"/>
      <c r="CQ45" s="476"/>
      <c r="CR45" s="476"/>
      <c r="CS45" s="476"/>
      <c r="CT45" s="476"/>
      <c r="CU45" s="476"/>
      <c r="CV45" s="476"/>
      <c r="CW45" s="476"/>
      <c r="CX45" s="476"/>
      <c r="CY45" s="476"/>
      <c r="CZ45" s="476"/>
      <c r="DA45" s="476"/>
      <c r="DB45" s="476"/>
      <c r="DC45" s="476"/>
      <c r="DD45" s="476"/>
      <c r="DE45" s="476"/>
      <c r="DF45" s="476"/>
      <c r="DG45" s="476"/>
      <c r="DH45" s="476"/>
      <c r="DI45" s="476"/>
      <c r="DJ45" s="476"/>
      <c r="DK45" s="476"/>
      <c r="DL45" s="476"/>
      <c r="DM45" s="476"/>
      <c r="DN45" s="476"/>
      <c r="DO45" s="476"/>
      <c r="DP45" s="476"/>
      <c r="DQ45" s="476"/>
      <c r="DR45" s="476"/>
      <c r="DS45" s="476"/>
      <c r="DT45" s="476"/>
      <c r="DU45" s="476"/>
      <c r="DV45" s="476"/>
      <c r="DW45" s="476"/>
      <c r="DX45" s="476"/>
      <c r="DY45" s="476"/>
      <c r="DZ45" s="476"/>
      <c r="EA45" s="476"/>
      <c r="EB45" s="476"/>
      <c r="EC45" s="476"/>
    </row>
    <row r="46" spans="1:133" outlineLevel="1" x14ac:dyDescent="0.2">
      <c r="A46" s="496" t="s">
        <v>1008</v>
      </c>
      <c r="C46" s="477"/>
      <c r="D46" s="457">
        <f t="shared" ref="D46:O46" si="15">C50</f>
        <v>0</v>
      </c>
      <c r="E46" s="457">
        <f t="shared" si="15"/>
        <v>0</v>
      </c>
      <c r="F46" s="457">
        <f t="shared" si="15"/>
        <v>0</v>
      </c>
      <c r="G46" s="457">
        <f t="shared" si="15"/>
        <v>0</v>
      </c>
      <c r="H46" s="457">
        <f t="shared" si="15"/>
        <v>0</v>
      </c>
      <c r="I46" s="457">
        <f t="shared" si="15"/>
        <v>0</v>
      </c>
      <c r="J46" s="457">
        <f t="shared" si="15"/>
        <v>0</v>
      </c>
      <c r="K46" s="457">
        <f t="shared" si="15"/>
        <v>0</v>
      </c>
      <c r="L46" s="457">
        <f t="shared" si="15"/>
        <v>0</v>
      </c>
      <c r="M46" s="457">
        <f t="shared" si="15"/>
        <v>0</v>
      </c>
      <c r="N46" s="457">
        <f t="shared" si="15"/>
        <v>0</v>
      </c>
      <c r="O46" s="457">
        <f t="shared" si="15"/>
        <v>0</v>
      </c>
      <c r="P46" s="478">
        <f>C50</f>
        <v>0</v>
      </c>
      <c r="Q46" s="479"/>
      <c r="R46" s="479"/>
      <c r="S46" s="479"/>
      <c r="T46" s="479"/>
      <c r="U46" s="479"/>
      <c r="V46" s="479"/>
      <c r="W46" s="479"/>
      <c r="X46" s="479"/>
      <c r="Y46" s="479"/>
      <c r="Z46" s="479"/>
      <c r="AA46" s="479"/>
      <c r="AB46" s="479"/>
      <c r="AC46" s="479"/>
      <c r="AD46" s="479"/>
      <c r="AE46" s="479"/>
      <c r="AF46" s="479"/>
      <c r="AG46" s="479"/>
      <c r="AH46" s="479"/>
      <c r="AI46" s="479"/>
      <c r="AJ46" s="479"/>
      <c r="AK46" s="479"/>
      <c r="AL46" s="479"/>
      <c r="AM46" s="479"/>
      <c r="AN46" s="479"/>
      <c r="AO46" s="479"/>
      <c r="AP46" s="479"/>
      <c r="AQ46" s="479"/>
      <c r="AR46" s="479"/>
      <c r="AS46" s="479"/>
      <c r="AT46" s="479"/>
      <c r="AU46" s="479"/>
      <c r="AV46" s="479"/>
      <c r="AW46" s="479"/>
      <c r="AX46" s="479"/>
      <c r="AY46" s="479"/>
      <c r="AZ46" s="479"/>
      <c r="BA46" s="479"/>
      <c r="BB46" s="479"/>
      <c r="BC46" s="479"/>
      <c r="BD46" s="479"/>
      <c r="BE46" s="479"/>
      <c r="BF46" s="479"/>
      <c r="BG46" s="479"/>
      <c r="BH46" s="479"/>
      <c r="BI46" s="479"/>
      <c r="BJ46" s="479"/>
      <c r="BK46" s="479"/>
      <c r="BL46" s="479"/>
      <c r="BM46" s="479"/>
      <c r="BN46" s="479"/>
      <c r="BO46" s="479"/>
      <c r="BP46" s="479"/>
      <c r="BQ46" s="479"/>
      <c r="BR46" s="479"/>
      <c r="BS46" s="479"/>
      <c r="BT46" s="479"/>
      <c r="BU46" s="479"/>
      <c r="BV46" s="479"/>
      <c r="BW46" s="479"/>
      <c r="BX46" s="479"/>
      <c r="BY46" s="479"/>
      <c r="BZ46" s="479"/>
      <c r="CA46" s="479"/>
      <c r="CB46" s="479"/>
      <c r="CC46" s="479"/>
      <c r="CD46" s="479"/>
      <c r="CE46" s="479"/>
      <c r="CF46" s="479"/>
      <c r="CG46" s="479"/>
      <c r="CH46" s="479"/>
      <c r="CI46" s="479"/>
      <c r="CJ46" s="479"/>
      <c r="CK46" s="479"/>
      <c r="CL46" s="479"/>
      <c r="CM46" s="479"/>
      <c r="CN46" s="479"/>
      <c r="CO46" s="479"/>
      <c r="CP46" s="479"/>
      <c r="CQ46" s="479"/>
      <c r="CR46" s="479"/>
      <c r="CS46" s="479"/>
      <c r="CT46" s="479"/>
      <c r="CU46" s="479"/>
      <c r="CV46" s="479"/>
      <c r="CW46" s="479"/>
      <c r="CX46" s="479"/>
      <c r="CY46" s="479"/>
      <c r="CZ46" s="479"/>
      <c r="DA46" s="479"/>
      <c r="DB46" s="479"/>
      <c r="DC46" s="479"/>
      <c r="DD46" s="479"/>
      <c r="DE46" s="479"/>
      <c r="DF46" s="479"/>
      <c r="DG46" s="479"/>
      <c r="DH46" s="479"/>
      <c r="DI46" s="479"/>
      <c r="DJ46" s="479"/>
      <c r="DK46" s="479"/>
      <c r="DL46" s="479"/>
      <c r="DM46" s="479"/>
      <c r="DN46" s="479"/>
      <c r="DO46" s="479"/>
      <c r="DP46" s="479"/>
      <c r="DQ46" s="479"/>
      <c r="DR46" s="479"/>
      <c r="DS46" s="479"/>
      <c r="DT46" s="479"/>
      <c r="DU46" s="479"/>
      <c r="DV46" s="479"/>
      <c r="DW46" s="479"/>
      <c r="DX46" s="479"/>
      <c r="DY46" s="479"/>
      <c r="DZ46" s="479"/>
      <c r="EA46" s="479"/>
      <c r="EB46" s="479"/>
      <c r="EC46" s="479"/>
    </row>
    <row r="47" spans="1:133" outlineLevel="1" x14ac:dyDescent="0.2">
      <c r="B47" s="470" t="s">
        <v>180</v>
      </c>
      <c r="C47" s="480"/>
      <c r="D47" s="457">
        <f>Реализация!W26-D36+БДР!D122</f>
        <v>0</v>
      </c>
      <c r="E47" s="457">
        <f>Реализация!X26-E36+БДР!E122</f>
        <v>0</v>
      </c>
      <c r="F47" s="457">
        <f>Реализация!Y26-F36+БДР!F122</f>
        <v>0</v>
      </c>
      <c r="G47" s="457">
        <f>Реализация!Z26-G36+БДР!G122</f>
        <v>0</v>
      </c>
      <c r="H47" s="457">
        <f>Реализация!AA26-H36+БДР!H122</f>
        <v>0</v>
      </c>
      <c r="I47" s="457">
        <f>Реализация!AB26-I36+БДР!I122</f>
        <v>0</v>
      </c>
      <c r="J47" s="457">
        <f>Реализация!AC26-J36+БДР!J122</f>
        <v>0</v>
      </c>
      <c r="K47" s="457">
        <f>Реализация!AD26-K36+БДР!K122</f>
        <v>0</v>
      </c>
      <c r="L47" s="457">
        <f>Реализация!AE26-L36+БДР!L122</f>
        <v>0</v>
      </c>
      <c r="M47" s="457">
        <f>Реализация!AF26-M36+БДР!M122</f>
        <v>0</v>
      </c>
      <c r="N47" s="457">
        <f>Реализация!AG26-N36+БДР!N122</f>
        <v>0</v>
      </c>
      <c r="O47" s="457">
        <f>Реализация!AH26-O36+БДР!O122</f>
        <v>0</v>
      </c>
      <c r="P47" s="478">
        <f>SUM(D47:O47)</f>
        <v>0</v>
      </c>
      <c r="Q47" s="479"/>
      <c r="R47" s="479"/>
      <c r="S47" s="479"/>
      <c r="T47" s="479"/>
      <c r="U47" s="479"/>
      <c r="V47" s="479"/>
      <c r="W47" s="479"/>
      <c r="X47" s="479"/>
      <c r="Y47" s="479"/>
      <c r="Z47" s="479"/>
      <c r="AA47" s="479"/>
      <c r="AB47" s="479"/>
      <c r="AC47" s="479"/>
      <c r="AD47" s="479"/>
      <c r="AE47" s="479"/>
      <c r="AF47" s="479"/>
      <c r="AG47" s="479"/>
      <c r="AH47" s="479"/>
      <c r="AI47" s="479"/>
      <c r="AJ47" s="479"/>
      <c r="AK47" s="479"/>
      <c r="AL47" s="479"/>
      <c r="AM47" s="479"/>
      <c r="AN47" s="479"/>
      <c r="AO47" s="479"/>
      <c r="AP47" s="479"/>
      <c r="AQ47" s="479"/>
      <c r="AR47" s="479"/>
      <c r="AS47" s="479"/>
      <c r="AT47" s="479"/>
      <c r="AU47" s="479"/>
      <c r="AV47" s="479"/>
      <c r="AW47" s="479"/>
      <c r="AX47" s="479"/>
      <c r="AY47" s="479"/>
      <c r="AZ47" s="479"/>
      <c r="BA47" s="479"/>
      <c r="BB47" s="479"/>
      <c r="BC47" s="479"/>
      <c r="BD47" s="479"/>
      <c r="BE47" s="479"/>
      <c r="BF47" s="479"/>
      <c r="BG47" s="479"/>
      <c r="BH47" s="479"/>
      <c r="BI47" s="479"/>
      <c r="BJ47" s="479"/>
      <c r="BK47" s="479"/>
      <c r="BL47" s="479"/>
      <c r="BM47" s="479"/>
      <c r="BN47" s="479"/>
      <c r="BO47" s="479"/>
      <c r="BP47" s="479"/>
      <c r="BQ47" s="479"/>
      <c r="BR47" s="479"/>
      <c r="BS47" s="479"/>
      <c r="BT47" s="479"/>
      <c r="BU47" s="479"/>
      <c r="BV47" s="479"/>
      <c r="BW47" s="479"/>
      <c r="BX47" s="479"/>
      <c r="BY47" s="479"/>
      <c r="BZ47" s="479"/>
      <c r="CA47" s="479"/>
      <c r="CB47" s="479"/>
      <c r="CC47" s="479"/>
      <c r="CD47" s="479"/>
      <c r="CE47" s="479"/>
      <c r="CF47" s="479"/>
      <c r="CG47" s="479"/>
      <c r="CH47" s="479"/>
      <c r="CI47" s="479"/>
      <c r="CJ47" s="479"/>
      <c r="CK47" s="479"/>
      <c r="CL47" s="479"/>
      <c r="CM47" s="479"/>
      <c r="CN47" s="479"/>
      <c r="CO47" s="479"/>
      <c r="CP47" s="479"/>
      <c r="CQ47" s="479"/>
      <c r="CR47" s="479"/>
      <c r="CS47" s="479"/>
      <c r="CT47" s="479"/>
      <c r="CU47" s="479"/>
      <c r="CV47" s="479"/>
      <c r="CW47" s="479"/>
      <c r="CX47" s="479"/>
      <c r="CY47" s="479"/>
      <c r="CZ47" s="479"/>
      <c r="DA47" s="479"/>
      <c r="DB47" s="479"/>
      <c r="DC47" s="479"/>
      <c r="DD47" s="479"/>
      <c r="DE47" s="479"/>
      <c r="DF47" s="479"/>
      <c r="DG47" s="479"/>
      <c r="DH47" s="479"/>
      <c r="DI47" s="479"/>
      <c r="DJ47" s="479"/>
      <c r="DK47" s="479"/>
      <c r="DL47" s="479"/>
      <c r="DM47" s="479"/>
      <c r="DN47" s="479"/>
      <c r="DO47" s="479"/>
      <c r="DP47" s="479"/>
      <c r="DQ47" s="479"/>
      <c r="DR47" s="479"/>
      <c r="DS47" s="479"/>
      <c r="DT47" s="479"/>
      <c r="DU47" s="479"/>
      <c r="DV47" s="479"/>
      <c r="DW47" s="479"/>
      <c r="DX47" s="479"/>
      <c r="DY47" s="479"/>
      <c r="DZ47" s="479"/>
      <c r="EA47" s="479"/>
      <c r="EB47" s="479"/>
      <c r="EC47" s="479"/>
    </row>
    <row r="48" spans="1:133" outlineLevel="1" x14ac:dyDescent="0.2">
      <c r="B48" s="470" t="s">
        <v>181</v>
      </c>
      <c r="C48" s="457"/>
      <c r="D48" s="880">
        <f>БДДС!C19</f>
        <v>0</v>
      </c>
      <c r="E48" s="508">
        <f>БДДС!D19</f>
        <v>0</v>
      </c>
      <c r="F48" s="508">
        <f>БДДС!E19</f>
        <v>0</v>
      </c>
      <c r="G48" s="508">
        <f>БДДС!F19</f>
        <v>0</v>
      </c>
      <c r="H48" s="508">
        <f>БДДС!G19</f>
        <v>0</v>
      </c>
      <c r="I48" s="508">
        <f>БДДС!H19</f>
        <v>0</v>
      </c>
      <c r="J48" s="508">
        <f>БДДС!I19</f>
        <v>0</v>
      </c>
      <c r="K48" s="508">
        <f>БДДС!J19</f>
        <v>0</v>
      </c>
      <c r="L48" s="508">
        <f>БДДС!K19</f>
        <v>0</v>
      </c>
      <c r="M48" s="508">
        <f>БДДС!L19</f>
        <v>0</v>
      </c>
      <c r="N48" s="508">
        <f>БДДС!M19</f>
        <v>0</v>
      </c>
      <c r="O48" s="508">
        <f>БДДС!N19</f>
        <v>0</v>
      </c>
      <c r="P48" s="478">
        <f>SUM(E48:O48)</f>
        <v>0</v>
      </c>
      <c r="Q48" s="479"/>
      <c r="R48" s="479"/>
      <c r="S48" s="479"/>
      <c r="T48" s="479"/>
      <c r="U48" s="479"/>
      <c r="V48" s="479"/>
      <c r="W48" s="479"/>
      <c r="X48" s="479"/>
      <c r="Y48" s="479"/>
      <c r="Z48" s="479"/>
      <c r="AA48" s="479"/>
      <c r="AB48" s="479"/>
      <c r="AC48" s="479"/>
      <c r="AD48" s="479"/>
      <c r="AE48" s="479"/>
      <c r="AF48" s="479"/>
      <c r="AG48" s="479"/>
      <c r="AH48" s="479"/>
      <c r="AI48" s="479"/>
      <c r="AJ48" s="479"/>
      <c r="AK48" s="479"/>
      <c r="AL48" s="479"/>
      <c r="AM48" s="479"/>
      <c r="AN48" s="479"/>
      <c r="AO48" s="479"/>
      <c r="AP48" s="479"/>
      <c r="AQ48" s="479"/>
      <c r="AR48" s="479"/>
      <c r="AS48" s="479"/>
      <c r="AT48" s="479"/>
      <c r="AU48" s="479"/>
      <c r="AV48" s="479"/>
      <c r="AW48" s="479"/>
      <c r="AX48" s="479"/>
      <c r="AY48" s="479"/>
      <c r="AZ48" s="479"/>
      <c r="BA48" s="479"/>
      <c r="BB48" s="479"/>
      <c r="BC48" s="479"/>
      <c r="BD48" s="479"/>
      <c r="BE48" s="479"/>
      <c r="BF48" s="479"/>
      <c r="BG48" s="479"/>
      <c r="BH48" s="479"/>
      <c r="BI48" s="479"/>
      <c r="BJ48" s="479"/>
      <c r="BK48" s="479"/>
      <c r="BL48" s="479"/>
      <c r="BM48" s="479"/>
      <c r="BN48" s="479"/>
      <c r="BO48" s="479"/>
      <c r="BP48" s="479"/>
      <c r="BQ48" s="479"/>
      <c r="BR48" s="479"/>
      <c r="BS48" s="479"/>
      <c r="BT48" s="479"/>
      <c r="BU48" s="479"/>
      <c r="BV48" s="479"/>
      <c r="BW48" s="479"/>
      <c r="BX48" s="479"/>
      <c r="BY48" s="479"/>
      <c r="BZ48" s="479"/>
      <c r="CA48" s="479"/>
      <c r="CB48" s="479"/>
      <c r="CC48" s="479"/>
      <c r="CD48" s="479"/>
      <c r="CE48" s="479"/>
      <c r="CF48" s="479"/>
      <c r="CG48" s="479"/>
      <c r="CH48" s="479"/>
      <c r="CI48" s="479"/>
      <c r="CJ48" s="479"/>
      <c r="CK48" s="479"/>
      <c r="CL48" s="479"/>
      <c r="CM48" s="479"/>
      <c r="CN48" s="479"/>
      <c r="CO48" s="479"/>
      <c r="CP48" s="479"/>
      <c r="CQ48" s="479"/>
      <c r="CR48" s="479"/>
      <c r="CS48" s="479"/>
      <c r="CT48" s="479"/>
      <c r="CU48" s="479"/>
      <c r="CV48" s="479"/>
      <c r="CW48" s="479"/>
      <c r="CX48" s="479"/>
      <c r="CY48" s="479"/>
      <c r="CZ48" s="479"/>
      <c r="DA48" s="479"/>
      <c r="DB48" s="479"/>
      <c r="DC48" s="479"/>
      <c r="DD48" s="479"/>
      <c r="DE48" s="479"/>
      <c r="DF48" s="479"/>
      <c r="DG48" s="479"/>
      <c r="DH48" s="479"/>
      <c r="DI48" s="479"/>
      <c r="DJ48" s="479"/>
      <c r="DK48" s="479"/>
      <c r="DL48" s="479"/>
      <c r="DM48" s="479"/>
      <c r="DN48" s="479"/>
      <c r="DO48" s="479"/>
      <c r="DP48" s="479"/>
      <c r="DQ48" s="479"/>
      <c r="DR48" s="479"/>
      <c r="DS48" s="479"/>
      <c r="DT48" s="479"/>
      <c r="DU48" s="479"/>
      <c r="DV48" s="479"/>
      <c r="DW48" s="479"/>
      <c r="DX48" s="479"/>
      <c r="DY48" s="479"/>
      <c r="DZ48" s="479"/>
      <c r="EA48" s="479"/>
      <c r="EB48" s="479"/>
      <c r="EC48" s="479"/>
    </row>
    <row r="49" spans="1:133" outlineLevel="1" x14ac:dyDescent="0.2">
      <c r="B49" s="470" t="s">
        <v>184</v>
      </c>
      <c r="C49" s="457"/>
      <c r="D49" s="838">
        <f>D50-(D46+D47-D48)</f>
        <v>0</v>
      </c>
      <c r="E49" s="838">
        <f t="shared" ref="E49:O49" si="16">E50-(E46+E47-E48)</f>
        <v>0</v>
      </c>
      <c r="F49" s="838">
        <f t="shared" si="16"/>
        <v>0</v>
      </c>
      <c r="G49" s="838">
        <f t="shared" si="16"/>
        <v>0</v>
      </c>
      <c r="H49" s="838">
        <f t="shared" si="16"/>
        <v>0</v>
      </c>
      <c r="I49" s="838">
        <f t="shared" si="16"/>
        <v>0</v>
      </c>
      <c r="J49" s="838">
        <f t="shared" si="16"/>
        <v>0</v>
      </c>
      <c r="K49" s="838">
        <f t="shared" si="16"/>
        <v>0</v>
      </c>
      <c r="L49" s="838">
        <f t="shared" si="16"/>
        <v>0</v>
      </c>
      <c r="M49" s="838">
        <f t="shared" si="16"/>
        <v>0</v>
      </c>
      <c r="N49" s="838">
        <f t="shared" si="16"/>
        <v>0</v>
      </c>
      <c r="O49" s="838">
        <f t="shared" si="16"/>
        <v>0</v>
      </c>
      <c r="P49" s="478">
        <f>SUM(E49:O49)</f>
        <v>0</v>
      </c>
      <c r="Q49" s="479"/>
      <c r="R49" s="479"/>
      <c r="S49" s="479"/>
      <c r="T49" s="479"/>
      <c r="U49" s="479"/>
      <c r="V49" s="479"/>
      <c r="W49" s="479"/>
      <c r="X49" s="479"/>
      <c r="Y49" s="479"/>
      <c r="Z49" s="479"/>
      <c r="AA49" s="479"/>
      <c r="AB49" s="479"/>
      <c r="AC49" s="479"/>
      <c r="AD49" s="479"/>
      <c r="AE49" s="479"/>
      <c r="AF49" s="479"/>
      <c r="AG49" s="479"/>
      <c r="AH49" s="479"/>
      <c r="AI49" s="479"/>
      <c r="AJ49" s="479"/>
      <c r="AK49" s="479"/>
      <c r="AL49" s="479"/>
      <c r="AM49" s="479"/>
      <c r="AN49" s="479"/>
      <c r="AO49" s="479"/>
      <c r="AP49" s="479"/>
      <c r="AQ49" s="479"/>
      <c r="AR49" s="479"/>
      <c r="AS49" s="479"/>
      <c r="AT49" s="479"/>
      <c r="AU49" s="479"/>
      <c r="AV49" s="479"/>
      <c r="AW49" s="479"/>
      <c r="AX49" s="479"/>
      <c r="AY49" s="479"/>
      <c r="AZ49" s="479"/>
      <c r="BA49" s="479"/>
      <c r="BB49" s="479"/>
      <c r="BC49" s="479"/>
      <c r="BD49" s="479"/>
      <c r="BE49" s="479"/>
      <c r="BF49" s="479"/>
      <c r="BG49" s="479"/>
      <c r="BH49" s="479"/>
      <c r="BI49" s="479"/>
      <c r="BJ49" s="479"/>
      <c r="BK49" s="479"/>
      <c r="BL49" s="479"/>
      <c r="BM49" s="479"/>
      <c r="BN49" s="479"/>
      <c r="BO49" s="479"/>
      <c r="BP49" s="479"/>
      <c r="BQ49" s="479"/>
      <c r="BR49" s="479"/>
      <c r="BS49" s="479"/>
      <c r="BT49" s="479"/>
      <c r="BU49" s="479"/>
      <c r="BV49" s="479"/>
      <c r="BW49" s="479"/>
      <c r="BX49" s="479"/>
      <c r="BY49" s="479"/>
      <c r="BZ49" s="479"/>
      <c r="CA49" s="479"/>
      <c r="CB49" s="479"/>
      <c r="CC49" s="479"/>
      <c r="CD49" s="479"/>
      <c r="CE49" s="479"/>
      <c r="CF49" s="479"/>
      <c r="CG49" s="479"/>
      <c r="CH49" s="479"/>
      <c r="CI49" s="479"/>
      <c r="CJ49" s="479"/>
      <c r="CK49" s="479"/>
      <c r="CL49" s="479"/>
      <c r="CM49" s="479"/>
      <c r="CN49" s="479"/>
      <c r="CO49" s="479"/>
      <c r="CP49" s="479"/>
      <c r="CQ49" s="479"/>
      <c r="CR49" s="479"/>
      <c r="CS49" s="479"/>
      <c r="CT49" s="479"/>
      <c r="CU49" s="479"/>
      <c r="CV49" s="479"/>
      <c r="CW49" s="479"/>
      <c r="CX49" s="479"/>
      <c r="CY49" s="479"/>
      <c r="CZ49" s="479"/>
      <c r="DA49" s="479"/>
      <c r="DB49" s="479"/>
      <c r="DC49" s="479"/>
      <c r="DD49" s="479"/>
      <c r="DE49" s="479"/>
      <c r="DF49" s="479"/>
      <c r="DG49" s="479"/>
      <c r="DH49" s="479"/>
      <c r="DI49" s="479"/>
      <c r="DJ49" s="479"/>
      <c r="DK49" s="479"/>
      <c r="DL49" s="479"/>
      <c r="DM49" s="479"/>
      <c r="DN49" s="479"/>
      <c r="DO49" s="479"/>
      <c r="DP49" s="479"/>
      <c r="DQ49" s="479"/>
      <c r="DR49" s="479"/>
      <c r="DS49" s="479"/>
      <c r="DT49" s="479"/>
      <c r="DU49" s="479"/>
      <c r="DV49" s="479"/>
      <c r="DW49" s="479"/>
      <c r="DX49" s="479"/>
      <c r="DY49" s="479"/>
      <c r="DZ49" s="479"/>
      <c r="EA49" s="479"/>
      <c r="EB49" s="479"/>
      <c r="EC49" s="479"/>
    </row>
    <row r="50" spans="1:133" outlineLevel="1" x14ac:dyDescent="0.2">
      <c r="A50" s="513" t="s">
        <v>336</v>
      </c>
      <c r="B50" s="484"/>
      <c r="C50" s="520"/>
      <c r="D50" s="520"/>
      <c r="E50" s="520"/>
      <c r="F50" s="520"/>
      <c r="G50" s="520"/>
      <c r="H50" s="520"/>
      <c r="I50" s="520"/>
      <c r="J50" s="520"/>
      <c r="K50" s="520"/>
      <c r="L50" s="520"/>
      <c r="M50" s="520"/>
      <c r="N50" s="520"/>
      <c r="O50" s="520"/>
      <c r="P50" s="500">
        <f>O50</f>
        <v>0</v>
      </c>
      <c r="Q50" s="479"/>
      <c r="R50" s="479"/>
      <c r="S50" s="479"/>
      <c r="T50" s="479"/>
      <c r="U50" s="479"/>
      <c r="V50" s="479"/>
      <c r="W50" s="479"/>
      <c r="X50" s="479"/>
      <c r="Y50" s="479"/>
      <c r="Z50" s="479"/>
      <c r="AA50" s="479"/>
      <c r="AB50" s="479"/>
      <c r="AC50" s="479"/>
      <c r="AD50" s="479"/>
      <c r="AE50" s="479"/>
      <c r="AF50" s="479"/>
      <c r="AG50" s="479"/>
      <c r="AH50" s="479"/>
      <c r="AI50" s="479"/>
      <c r="AJ50" s="479"/>
      <c r="AK50" s="479"/>
      <c r="AL50" s="479"/>
      <c r="AM50" s="479"/>
      <c r="AN50" s="479"/>
      <c r="AO50" s="479"/>
      <c r="AP50" s="479"/>
      <c r="AQ50" s="479"/>
      <c r="AR50" s="479"/>
      <c r="AS50" s="479"/>
      <c r="AT50" s="479"/>
      <c r="AU50" s="479"/>
      <c r="AV50" s="479"/>
      <c r="AW50" s="479"/>
      <c r="AX50" s="479"/>
      <c r="AY50" s="479"/>
      <c r="AZ50" s="479"/>
      <c r="BA50" s="479"/>
      <c r="BB50" s="479"/>
      <c r="BC50" s="479"/>
      <c r="BD50" s="479"/>
      <c r="BE50" s="479"/>
      <c r="BF50" s="479"/>
      <c r="BG50" s="479"/>
      <c r="BH50" s="479"/>
      <c r="BI50" s="479"/>
      <c r="BJ50" s="479"/>
      <c r="BK50" s="479"/>
      <c r="BL50" s="479"/>
      <c r="BM50" s="479"/>
      <c r="BN50" s="479"/>
      <c r="BO50" s="479"/>
      <c r="BP50" s="479"/>
      <c r="BQ50" s="479"/>
      <c r="BR50" s="479"/>
      <c r="BS50" s="479"/>
      <c r="BT50" s="479"/>
      <c r="BU50" s="479"/>
      <c r="BV50" s="479"/>
      <c r="BW50" s="479"/>
      <c r="BX50" s="479"/>
      <c r="BY50" s="479"/>
      <c r="BZ50" s="479"/>
      <c r="CA50" s="479"/>
      <c r="CB50" s="479"/>
      <c r="CC50" s="479"/>
      <c r="CD50" s="479"/>
      <c r="CE50" s="479"/>
      <c r="CF50" s="479"/>
      <c r="CG50" s="479"/>
      <c r="CH50" s="479"/>
      <c r="CI50" s="479"/>
      <c r="CJ50" s="479"/>
      <c r="CK50" s="479"/>
      <c r="CL50" s="479"/>
      <c r="CM50" s="479"/>
      <c r="CN50" s="479"/>
      <c r="CO50" s="479"/>
      <c r="CP50" s="479"/>
      <c r="CQ50" s="479"/>
      <c r="CR50" s="479"/>
      <c r="CS50" s="479"/>
      <c r="CT50" s="479"/>
      <c r="CU50" s="479"/>
      <c r="CV50" s="479"/>
      <c r="CW50" s="479"/>
      <c r="CX50" s="479"/>
      <c r="CY50" s="479"/>
      <c r="CZ50" s="479"/>
      <c r="DA50" s="479"/>
      <c r="DB50" s="479"/>
      <c r="DC50" s="479"/>
      <c r="DD50" s="479"/>
      <c r="DE50" s="479"/>
      <c r="DF50" s="479"/>
      <c r="DG50" s="479"/>
      <c r="DH50" s="479"/>
      <c r="DI50" s="479"/>
      <c r="DJ50" s="479"/>
      <c r="DK50" s="479"/>
      <c r="DL50" s="479"/>
      <c r="DM50" s="479"/>
      <c r="DN50" s="479"/>
      <c r="DO50" s="479"/>
      <c r="DP50" s="479"/>
      <c r="DQ50" s="479"/>
      <c r="DR50" s="479"/>
      <c r="DS50" s="479"/>
      <c r="DT50" s="479"/>
      <c r="DU50" s="479"/>
      <c r="DV50" s="479"/>
      <c r="DW50" s="479"/>
      <c r="DX50" s="479"/>
      <c r="DY50" s="479"/>
      <c r="DZ50" s="479"/>
      <c r="EA50" s="479"/>
      <c r="EB50" s="479"/>
      <c r="EC50" s="479"/>
    </row>
    <row r="51" spans="1:133" outlineLevel="1" x14ac:dyDescent="0.2">
      <c r="A51" s="496" t="s">
        <v>331</v>
      </c>
      <c r="C51" s="518"/>
      <c r="D51" s="486">
        <f t="shared" ref="D51:O51" si="17">D50-C50</f>
        <v>0</v>
      </c>
      <c r="E51" s="486">
        <f t="shared" si="17"/>
        <v>0</v>
      </c>
      <c r="F51" s="486">
        <f t="shared" si="17"/>
        <v>0</v>
      </c>
      <c r="G51" s="486">
        <f t="shared" si="17"/>
        <v>0</v>
      </c>
      <c r="H51" s="486">
        <f t="shared" si="17"/>
        <v>0</v>
      </c>
      <c r="I51" s="486">
        <f t="shared" si="17"/>
        <v>0</v>
      </c>
      <c r="J51" s="486">
        <f t="shared" si="17"/>
        <v>0</v>
      </c>
      <c r="K51" s="486">
        <f t="shared" si="17"/>
        <v>0</v>
      </c>
      <c r="L51" s="486">
        <f t="shared" si="17"/>
        <v>0</v>
      </c>
      <c r="M51" s="486">
        <f t="shared" si="17"/>
        <v>0</v>
      </c>
      <c r="N51" s="486">
        <f t="shared" si="17"/>
        <v>0</v>
      </c>
      <c r="O51" s="486">
        <f t="shared" si="17"/>
        <v>0</v>
      </c>
      <c r="P51" s="519"/>
    </row>
    <row r="53" spans="1:133" x14ac:dyDescent="0.2">
      <c r="C53" s="518"/>
      <c r="P53" s="519"/>
    </row>
    <row r="54" spans="1:133" x14ac:dyDescent="0.2">
      <c r="C54" s="518"/>
      <c r="P54" s="519"/>
    </row>
    <row r="55" spans="1:133" x14ac:dyDescent="0.2">
      <c r="A55" s="465" t="s">
        <v>231</v>
      </c>
      <c r="B55" s="428" t="str">
        <f>VLOOKUP($A55,Статьибаланса,COLUMN(Справочники!D:D)-1,FALSE)</f>
        <v>Авансы, выданные поставщикам</v>
      </c>
      <c r="C55" s="466"/>
      <c r="D55" s="467"/>
      <c r="E55" s="468"/>
      <c r="F55" s="467"/>
      <c r="G55" s="467"/>
      <c r="H55" s="467"/>
      <c r="I55" s="467"/>
      <c r="J55" s="467"/>
      <c r="K55" s="467"/>
      <c r="L55" s="467"/>
      <c r="M55" s="467"/>
      <c r="N55" s="467"/>
      <c r="O55" s="467"/>
      <c r="P55" s="469"/>
    </row>
    <row r="56" spans="1:133" s="472" customFormat="1" ht="11.25" x14ac:dyDescent="0.2">
      <c r="A56" s="471" t="s">
        <v>328</v>
      </c>
      <c r="C56" s="473"/>
      <c r="D56" s="488"/>
      <c r="E56" s="488"/>
      <c r="F56" s="488"/>
      <c r="G56" s="488"/>
      <c r="H56" s="488"/>
      <c r="I56" s="488"/>
      <c r="J56" s="488"/>
      <c r="K56" s="488"/>
      <c r="L56" s="488"/>
      <c r="M56" s="488"/>
      <c r="N56" s="488"/>
      <c r="O56" s="488"/>
      <c r="P56" s="475"/>
      <c r="Q56" s="476"/>
      <c r="R56" s="476"/>
      <c r="S56" s="476"/>
      <c r="T56" s="476"/>
      <c r="U56" s="476"/>
      <c r="V56" s="476"/>
      <c r="W56" s="476"/>
      <c r="X56" s="476"/>
      <c r="Y56" s="476"/>
      <c r="Z56" s="476"/>
      <c r="AA56" s="476"/>
      <c r="AB56" s="476"/>
      <c r="AC56" s="476"/>
      <c r="AD56" s="476"/>
      <c r="AE56" s="476"/>
      <c r="AF56" s="476"/>
      <c r="AG56" s="476"/>
      <c r="AH56" s="476"/>
      <c r="AI56" s="476"/>
      <c r="AJ56" s="476"/>
      <c r="AK56" s="476"/>
      <c r="AL56" s="476"/>
      <c r="AM56" s="476"/>
      <c r="AN56" s="476"/>
      <c r="AO56" s="476"/>
      <c r="AP56" s="476"/>
      <c r="AQ56" s="476"/>
      <c r="AR56" s="476"/>
      <c r="AS56" s="476"/>
      <c r="AT56" s="476"/>
      <c r="AU56" s="476"/>
      <c r="AV56" s="476"/>
      <c r="AW56" s="476"/>
      <c r="AX56" s="476"/>
      <c r="AY56" s="476"/>
      <c r="AZ56" s="476"/>
      <c r="BA56" s="476"/>
      <c r="BB56" s="476"/>
      <c r="BC56" s="476"/>
      <c r="BD56" s="476"/>
      <c r="BE56" s="476"/>
      <c r="BF56" s="476"/>
      <c r="BG56" s="476"/>
      <c r="BH56" s="476"/>
      <c r="BI56" s="476"/>
      <c r="BJ56" s="476"/>
      <c r="BK56" s="476"/>
      <c r="BL56" s="476"/>
      <c r="BM56" s="476"/>
      <c r="BN56" s="476"/>
      <c r="BO56" s="476"/>
      <c r="BP56" s="476"/>
      <c r="BQ56" s="476"/>
      <c r="BR56" s="476"/>
      <c r="BS56" s="476"/>
      <c r="BT56" s="476"/>
      <c r="BU56" s="476"/>
      <c r="BV56" s="476"/>
      <c r="BW56" s="476"/>
      <c r="BX56" s="476"/>
      <c r="BY56" s="476"/>
      <c r="BZ56" s="476"/>
      <c r="CA56" s="476"/>
      <c r="CB56" s="476"/>
      <c r="CC56" s="476"/>
      <c r="CD56" s="476"/>
      <c r="CE56" s="476"/>
      <c r="CF56" s="476"/>
      <c r="CG56" s="476"/>
      <c r="CH56" s="476"/>
      <c r="CI56" s="476"/>
      <c r="CJ56" s="476"/>
      <c r="CK56" s="476"/>
      <c r="CL56" s="476"/>
      <c r="CM56" s="476"/>
      <c r="CN56" s="476"/>
      <c r="CO56" s="476"/>
      <c r="CP56" s="476"/>
      <c r="CQ56" s="476"/>
      <c r="CR56" s="476"/>
      <c r="CS56" s="476"/>
      <c r="CT56" s="476"/>
      <c r="CU56" s="476"/>
      <c r="CV56" s="476"/>
      <c r="CW56" s="476"/>
      <c r="CX56" s="476"/>
      <c r="CY56" s="476"/>
      <c r="CZ56" s="476"/>
      <c r="DA56" s="476"/>
      <c r="DB56" s="476"/>
      <c r="DC56" s="476"/>
      <c r="DD56" s="476"/>
      <c r="DE56" s="476"/>
      <c r="DF56" s="476"/>
      <c r="DG56" s="476"/>
      <c r="DH56" s="476"/>
      <c r="DI56" s="476"/>
      <c r="DJ56" s="476"/>
      <c r="DK56" s="476"/>
      <c r="DL56" s="476"/>
      <c r="DM56" s="476"/>
      <c r="DN56" s="476"/>
      <c r="DO56" s="476"/>
      <c r="DP56" s="476"/>
      <c r="DQ56" s="476"/>
      <c r="DR56" s="476"/>
      <c r="DS56" s="476"/>
      <c r="DT56" s="476"/>
      <c r="DU56" s="476"/>
      <c r="DV56" s="476"/>
      <c r="DW56" s="476"/>
      <c r="DX56" s="476"/>
      <c r="DY56" s="476"/>
      <c r="DZ56" s="476"/>
      <c r="EA56" s="476"/>
      <c r="EB56" s="476"/>
      <c r="EC56" s="476"/>
    </row>
    <row r="57" spans="1:133" x14ac:dyDescent="0.2">
      <c r="A57" s="456" t="s">
        <v>175</v>
      </c>
      <c r="C57" s="477"/>
      <c r="D57" s="457">
        <f t="shared" ref="D57:O57" si="18">C60</f>
        <v>0</v>
      </c>
      <c r="E57" s="457">
        <f t="shared" si="18"/>
        <v>0</v>
      </c>
      <c r="F57" s="457">
        <f t="shared" si="18"/>
        <v>0</v>
      </c>
      <c r="G57" s="457">
        <f t="shared" si="18"/>
        <v>0</v>
      </c>
      <c r="H57" s="457">
        <f t="shared" si="18"/>
        <v>0</v>
      </c>
      <c r="I57" s="457">
        <f t="shared" si="18"/>
        <v>0</v>
      </c>
      <c r="J57" s="457">
        <f t="shared" si="18"/>
        <v>0</v>
      </c>
      <c r="K57" s="457">
        <f t="shared" si="18"/>
        <v>0</v>
      </c>
      <c r="L57" s="457">
        <f t="shared" si="18"/>
        <v>0</v>
      </c>
      <c r="M57" s="457">
        <f t="shared" si="18"/>
        <v>0</v>
      </c>
      <c r="N57" s="457">
        <f t="shared" si="18"/>
        <v>0</v>
      </c>
      <c r="O57" s="457">
        <f t="shared" si="18"/>
        <v>0</v>
      </c>
      <c r="P57" s="478">
        <f>C60</f>
        <v>0</v>
      </c>
      <c r="Q57" s="479"/>
      <c r="R57" s="479"/>
      <c r="S57" s="479"/>
      <c r="T57" s="479"/>
      <c r="U57" s="479"/>
      <c r="V57" s="479"/>
      <c r="W57" s="479"/>
      <c r="X57" s="479"/>
      <c r="Y57" s="479"/>
      <c r="Z57" s="479"/>
      <c r="AA57" s="479"/>
      <c r="AB57" s="479"/>
      <c r="AC57" s="479"/>
      <c r="AD57" s="479"/>
      <c r="AE57" s="479"/>
      <c r="AF57" s="479"/>
      <c r="AG57" s="479"/>
      <c r="AH57" s="479"/>
      <c r="AI57" s="479"/>
      <c r="AJ57" s="479"/>
      <c r="AK57" s="479"/>
      <c r="AL57" s="479"/>
      <c r="AM57" s="479"/>
      <c r="AN57" s="479"/>
      <c r="AO57" s="479"/>
      <c r="AP57" s="479"/>
      <c r="AQ57" s="479"/>
      <c r="AR57" s="479"/>
      <c r="AS57" s="479"/>
      <c r="AT57" s="479"/>
      <c r="AU57" s="479"/>
      <c r="AV57" s="479"/>
      <c r="AW57" s="479"/>
      <c r="AX57" s="479"/>
      <c r="AY57" s="479"/>
      <c r="AZ57" s="479"/>
      <c r="BA57" s="479"/>
      <c r="BB57" s="479"/>
      <c r="BC57" s="479"/>
      <c r="BD57" s="479"/>
      <c r="BE57" s="479"/>
      <c r="BF57" s="479"/>
      <c r="BG57" s="479"/>
      <c r="BH57" s="479"/>
      <c r="BI57" s="479"/>
      <c r="BJ57" s="479"/>
      <c r="BK57" s="479"/>
      <c r="BL57" s="479"/>
      <c r="BM57" s="479"/>
      <c r="BN57" s="479"/>
      <c r="BO57" s="479"/>
      <c r="BP57" s="479"/>
      <c r="BQ57" s="479"/>
      <c r="BR57" s="479"/>
      <c r="BS57" s="479"/>
      <c r="BT57" s="479"/>
      <c r="BU57" s="479"/>
      <c r="BV57" s="479"/>
      <c r="BW57" s="479"/>
      <c r="BX57" s="479"/>
      <c r="BY57" s="479"/>
      <c r="BZ57" s="479"/>
      <c r="CA57" s="479"/>
      <c r="CB57" s="479"/>
      <c r="CC57" s="479"/>
      <c r="CD57" s="479"/>
      <c r="CE57" s="479"/>
      <c r="CF57" s="479"/>
      <c r="CG57" s="479"/>
      <c r="CH57" s="479"/>
      <c r="CI57" s="479"/>
      <c r="CJ57" s="479"/>
      <c r="CK57" s="479"/>
      <c r="CL57" s="479"/>
      <c r="CM57" s="479"/>
      <c r="CN57" s="479"/>
      <c r="CO57" s="479"/>
      <c r="CP57" s="479"/>
      <c r="CQ57" s="479"/>
      <c r="CR57" s="479"/>
      <c r="CS57" s="479"/>
      <c r="CT57" s="479"/>
      <c r="CU57" s="479"/>
      <c r="CV57" s="479"/>
      <c r="CW57" s="479"/>
      <c r="CX57" s="479"/>
      <c r="CY57" s="479"/>
      <c r="CZ57" s="479"/>
      <c r="DA57" s="479"/>
      <c r="DB57" s="479"/>
      <c r="DC57" s="479"/>
      <c r="DD57" s="479"/>
      <c r="DE57" s="479"/>
      <c r="DF57" s="479"/>
      <c r="DG57" s="479"/>
      <c r="DH57" s="479"/>
      <c r="DI57" s="479"/>
      <c r="DJ57" s="479"/>
      <c r="DK57" s="479"/>
      <c r="DL57" s="479"/>
      <c r="DM57" s="479"/>
      <c r="DN57" s="479"/>
      <c r="DO57" s="479"/>
      <c r="DP57" s="479"/>
      <c r="DQ57" s="479"/>
      <c r="DR57" s="479"/>
      <c r="DS57" s="479"/>
      <c r="DT57" s="479"/>
      <c r="DU57" s="479"/>
      <c r="DV57" s="479"/>
      <c r="DW57" s="479"/>
      <c r="DX57" s="479"/>
      <c r="DY57" s="479"/>
      <c r="DZ57" s="479"/>
      <c r="EA57" s="479"/>
      <c r="EB57" s="479"/>
      <c r="EC57" s="479"/>
    </row>
    <row r="58" spans="1:133" x14ac:dyDescent="0.2">
      <c r="A58" s="456"/>
      <c r="B58" s="470" t="s">
        <v>329</v>
      </c>
      <c r="C58" s="480"/>
      <c r="D58" s="480"/>
      <c r="E58" s="480"/>
      <c r="F58" s="480"/>
      <c r="G58" s="480"/>
      <c r="H58" s="480"/>
      <c r="I58" s="480"/>
      <c r="J58" s="480"/>
      <c r="K58" s="480"/>
      <c r="L58" s="480"/>
      <c r="M58" s="480"/>
      <c r="N58" s="480"/>
      <c r="O58" s="480"/>
      <c r="P58" s="478">
        <f>SUM(D58:O58)</f>
        <v>0</v>
      </c>
      <c r="Q58" s="479"/>
      <c r="R58" s="479"/>
      <c r="S58" s="479"/>
      <c r="T58" s="479"/>
      <c r="U58" s="479"/>
      <c r="V58" s="479"/>
      <c r="W58" s="479"/>
      <c r="X58" s="479"/>
      <c r="Y58" s="479"/>
      <c r="Z58" s="479"/>
      <c r="AA58" s="479"/>
      <c r="AB58" s="479"/>
      <c r="AC58" s="479"/>
      <c r="AD58" s="479"/>
      <c r="AE58" s="479"/>
      <c r="AF58" s="479"/>
      <c r="AG58" s="479"/>
      <c r="AH58" s="479"/>
      <c r="AI58" s="479"/>
      <c r="AJ58" s="479"/>
      <c r="AK58" s="479"/>
      <c r="AL58" s="479"/>
      <c r="AM58" s="479"/>
      <c r="AN58" s="479"/>
      <c r="AO58" s="479"/>
      <c r="AP58" s="479"/>
      <c r="AQ58" s="479"/>
      <c r="AR58" s="479"/>
      <c r="AS58" s="479"/>
      <c r="AT58" s="479"/>
      <c r="AU58" s="479"/>
      <c r="AV58" s="479"/>
      <c r="AW58" s="479"/>
      <c r="AX58" s="479"/>
      <c r="AY58" s="479"/>
      <c r="AZ58" s="479"/>
      <c r="BA58" s="479"/>
      <c r="BB58" s="479"/>
      <c r="BC58" s="479"/>
      <c r="BD58" s="479"/>
      <c r="BE58" s="479"/>
      <c r="BF58" s="479"/>
      <c r="BG58" s="479"/>
      <c r="BH58" s="479"/>
      <c r="BI58" s="479"/>
      <c r="BJ58" s="479"/>
      <c r="BK58" s="479"/>
      <c r="BL58" s="479"/>
      <c r="BM58" s="479"/>
      <c r="BN58" s="479"/>
      <c r="BO58" s="479"/>
      <c r="BP58" s="479"/>
      <c r="BQ58" s="479"/>
      <c r="BR58" s="479"/>
      <c r="BS58" s="479"/>
      <c r="BT58" s="479"/>
      <c r="BU58" s="479"/>
      <c r="BV58" s="479"/>
      <c r="BW58" s="479"/>
      <c r="BX58" s="479"/>
      <c r="BY58" s="479"/>
      <c r="BZ58" s="479"/>
      <c r="CA58" s="479"/>
      <c r="CB58" s="479"/>
      <c r="CC58" s="479"/>
      <c r="CD58" s="479"/>
      <c r="CE58" s="479"/>
      <c r="CF58" s="479"/>
      <c r="CG58" s="479"/>
      <c r="CH58" s="479"/>
      <c r="CI58" s="479"/>
      <c r="CJ58" s="479"/>
      <c r="CK58" s="479"/>
      <c r="CL58" s="479"/>
      <c r="CM58" s="479"/>
      <c r="CN58" s="479"/>
      <c r="CO58" s="479"/>
      <c r="CP58" s="479"/>
      <c r="CQ58" s="479"/>
      <c r="CR58" s="479"/>
      <c r="CS58" s="479"/>
      <c r="CT58" s="479"/>
      <c r="CU58" s="479"/>
      <c r="CV58" s="479"/>
      <c r="CW58" s="479"/>
      <c r="CX58" s="479"/>
      <c r="CY58" s="479"/>
      <c r="CZ58" s="479"/>
      <c r="DA58" s="479"/>
      <c r="DB58" s="479"/>
      <c r="DC58" s="479"/>
      <c r="DD58" s="479"/>
      <c r="DE58" s="479"/>
      <c r="DF58" s="479"/>
      <c r="DG58" s="479"/>
      <c r="DH58" s="479"/>
      <c r="DI58" s="479"/>
      <c r="DJ58" s="479"/>
      <c r="DK58" s="479"/>
      <c r="DL58" s="479"/>
      <c r="DM58" s="479"/>
      <c r="DN58" s="479"/>
      <c r="DO58" s="479"/>
      <c r="DP58" s="479"/>
      <c r="DQ58" s="479"/>
      <c r="DR58" s="479"/>
      <c r="DS58" s="479"/>
      <c r="DT58" s="479"/>
      <c r="DU58" s="479"/>
      <c r="DV58" s="479"/>
      <c r="DW58" s="479"/>
      <c r="DX58" s="479"/>
      <c r="DY58" s="479"/>
      <c r="DZ58" s="479"/>
      <c r="EA58" s="479"/>
      <c r="EB58" s="479"/>
      <c r="EC58" s="479"/>
    </row>
    <row r="59" spans="1:133" x14ac:dyDescent="0.2">
      <c r="A59" s="456"/>
      <c r="B59" s="470" t="s">
        <v>330</v>
      </c>
      <c r="C59" s="480"/>
      <c r="D59" s="480"/>
      <c r="E59" s="480"/>
      <c r="F59" s="480"/>
      <c r="G59" s="480"/>
      <c r="H59" s="480"/>
      <c r="I59" s="480"/>
      <c r="J59" s="480"/>
      <c r="K59" s="480"/>
      <c r="L59" s="480"/>
      <c r="M59" s="480"/>
      <c r="N59" s="480"/>
      <c r="O59" s="480"/>
      <c r="P59" s="480" t="e">
        <f>#REF!</f>
        <v>#REF!</v>
      </c>
      <c r="Q59" s="479"/>
      <c r="R59" s="479"/>
      <c r="S59" s="479"/>
      <c r="T59" s="479"/>
      <c r="U59" s="479"/>
      <c r="V59" s="479"/>
      <c r="W59" s="479"/>
      <c r="X59" s="479"/>
      <c r="Y59" s="479"/>
      <c r="Z59" s="479"/>
      <c r="AA59" s="479"/>
      <c r="AB59" s="479"/>
      <c r="AC59" s="479"/>
      <c r="AD59" s="479"/>
      <c r="AE59" s="479"/>
      <c r="AF59" s="479"/>
      <c r="AG59" s="479"/>
      <c r="AH59" s="479"/>
      <c r="AI59" s="479"/>
      <c r="AJ59" s="479"/>
      <c r="AK59" s="479"/>
      <c r="AL59" s="479"/>
      <c r="AM59" s="479"/>
      <c r="AN59" s="479"/>
      <c r="AO59" s="479"/>
      <c r="AP59" s="479"/>
      <c r="AQ59" s="479"/>
      <c r="AR59" s="479"/>
      <c r="AS59" s="479"/>
      <c r="AT59" s="479"/>
      <c r="AU59" s="479"/>
      <c r="AV59" s="479"/>
      <c r="AW59" s="479"/>
      <c r="AX59" s="479"/>
      <c r="AY59" s="479"/>
      <c r="AZ59" s="479"/>
      <c r="BA59" s="479"/>
      <c r="BB59" s="479"/>
      <c r="BC59" s="479"/>
      <c r="BD59" s="479"/>
      <c r="BE59" s="479"/>
      <c r="BF59" s="479"/>
      <c r="BG59" s="479"/>
      <c r="BH59" s="479"/>
      <c r="BI59" s="479"/>
      <c r="BJ59" s="479"/>
      <c r="BK59" s="479"/>
      <c r="BL59" s="479"/>
      <c r="BM59" s="479"/>
      <c r="BN59" s="479"/>
      <c r="BO59" s="479"/>
      <c r="BP59" s="479"/>
      <c r="BQ59" s="479"/>
      <c r="BR59" s="479"/>
      <c r="BS59" s="479"/>
      <c r="BT59" s="479"/>
      <c r="BU59" s="479"/>
      <c r="BV59" s="479"/>
      <c r="BW59" s="479"/>
      <c r="BX59" s="479"/>
      <c r="BY59" s="479"/>
      <c r="BZ59" s="479"/>
      <c r="CA59" s="479"/>
      <c r="CB59" s="479"/>
      <c r="CC59" s="479"/>
      <c r="CD59" s="479"/>
      <c r="CE59" s="479"/>
      <c r="CF59" s="479"/>
      <c r="CG59" s="479"/>
      <c r="CH59" s="479"/>
      <c r="CI59" s="479"/>
      <c r="CJ59" s="479"/>
      <c r="CK59" s="479"/>
      <c r="CL59" s="479"/>
      <c r="CM59" s="479"/>
      <c r="CN59" s="479"/>
      <c r="CO59" s="479"/>
      <c r="CP59" s="479"/>
      <c r="CQ59" s="479"/>
      <c r="CR59" s="479"/>
      <c r="CS59" s="479"/>
      <c r="CT59" s="479"/>
      <c r="CU59" s="479"/>
      <c r="CV59" s="479"/>
      <c r="CW59" s="479"/>
      <c r="CX59" s="479"/>
      <c r="CY59" s="479"/>
      <c r="CZ59" s="479"/>
      <c r="DA59" s="479"/>
      <c r="DB59" s="479"/>
      <c r="DC59" s="479"/>
      <c r="DD59" s="479"/>
      <c r="DE59" s="479"/>
      <c r="DF59" s="479"/>
      <c r="DG59" s="479"/>
      <c r="DH59" s="479"/>
      <c r="DI59" s="479"/>
      <c r="DJ59" s="479"/>
      <c r="DK59" s="479"/>
      <c r="DL59" s="479"/>
      <c r="DM59" s="479"/>
      <c r="DN59" s="479"/>
      <c r="DO59" s="479"/>
      <c r="DP59" s="479"/>
      <c r="DQ59" s="479"/>
      <c r="DR59" s="479"/>
      <c r="DS59" s="479"/>
      <c r="DT59" s="479"/>
      <c r="DU59" s="479"/>
      <c r="DV59" s="479"/>
      <c r="DW59" s="479"/>
      <c r="DX59" s="479"/>
      <c r="DY59" s="479"/>
      <c r="DZ59" s="479"/>
      <c r="EA59" s="479"/>
      <c r="EB59" s="479"/>
      <c r="EC59" s="479"/>
    </row>
    <row r="60" spans="1:133" s="495" customFormat="1" ht="13.5" thickBot="1" x14ac:dyDescent="0.25">
      <c r="A60" s="490" t="s">
        <v>1011</v>
      </c>
      <c r="B60" s="491"/>
      <c r="C60" s="492"/>
      <c r="D60" s="492"/>
      <c r="E60" s="492"/>
      <c r="F60" s="492"/>
      <c r="G60" s="492"/>
      <c r="H60" s="492"/>
      <c r="I60" s="492"/>
      <c r="J60" s="492"/>
      <c r="K60" s="492"/>
      <c r="L60" s="492"/>
      <c r="M60" s="492"/>
      <c r="N60" s="492"/>
      <c r="O60" s="492"/>
      <c r="P60" s="493">
        <f>O60</f>
        <v>0</v>
      </c>
      <c r="Q60" s="494"/>
      <c r="R60" s="494"/>
      <c r="S60" s="494"/>
      <c r="T60" s="494"/>
      <c r="U60" s="494"/>
      <c r="V60" s="494"/>
      <c r="W60" s="494"/>
      <c r="X60" s="494"/>
      <c r="Y60" s="494"/>
      <c r="Z60" s="494"/>
      <c r="AA60" s="494"/>
      <c r="AB60" s="494"/>
      <c r="AC60" s="494"/>
      <c r="AD60" s="494"/>
      <c r="AE60" s="494"/>
      <c r="AF60" s="494"/>
      <c r="AG60" s="494"/>
      <c r="AH60" s="494"/>
      <c r="AI60" s="494"/>
      <c r="AJ60" s="494"/>
      <c r="AK60" s="494"/>
      <c r="AL60" s="494"/>
      <c r="AM60" s="494"/>
      <c r="AN60" s="494"/>
      <c r="AO60" s="494"/>
      <c r="AP60" s="494"/>
      <c r="AQ60" s="494"/>
      <c r="AR60" s="494"/>
      <c r="AS60" s="494"/>
      <c r="AT60" s="494"/>
      <c r="AU60" s="494"/>
      <c r="AV60" s="494"/>
      <c r="AW60" s="494"/>
      <c r="AX60" s="494"/>
      <c r="AY60" s="494"/>
      <c r="AZ60" s="494"/>
      <c r="BA60" s="494"/>
      <c r="BB60" s="494"/>
      <c r="BC60" s="494"/>
      <c r="BD60" s="494"/>
      <c r="BE60" s="494"/>
      <c r="BF60" s="494"/>
      <c r="BG60" s="494"/>
      <c r="BH60" s="494"/>
      <c r="BI60" s="494"/>
      <c r="BJ60" s="494"/>
      <c r="BK60" s="494"/>
      <c r="BL60" s="494"/>
      <c r="BM60" s="494"/>
      <c r="BN60" s="494"/>
      <c r="BO60" s="494"/>
      <c r="BP60" s="494"/>
      <c r="BQ60" s="494"/>
      <c r="BR60" s="494"/>
      <c r="BS60" s="494"/>
      <c r="BT60" s="494"/>
      <c r="BU60" s="494"/>
      <c r="BV60" s="494"/>
      <c r="BW60" s="494"/>
      <c r="BX60" s="494"/>
      <c r="BY60" s="494"/>
      <c r="BZ60" s="494"/>
      <c r="CA60" s="494"/>
      <c r="CB60" s="494"/>
      <c r="CC60" s="494"/>
      <c r="CD60" s="494"/>
      <c r="CE60" s="494"/>
      <c r="CF60" s="494"/>
      <c r="CG60" s="494"/>
      <c r="CH60" s="494"/>
      <c r="CI60" s="494"/>
      <c r="CJ60" s="494"/>
      <c r="CK60" s="494"/>
      <c r="CL60" s="494"/>
      <c r="CM60" s="494"/>
      <c r="CN60" s="494"/>
      <c r="CO60" s="494"/>
      <c r="CP60" s="494"/>
      <c r="CQ60" s="494"/>
      <c r="CR60" s="494"/>
      <c r="CS60" s="494"/>
      <c r="CT60" s="494"/>
      <c r="CU60" s="494"/>
      <c r="CV60" s="494"/>
      <c r="CW60" s="494"/>
      <c r="CX60" s="494"/>
      <c r="CY60" s="494"/>
      <c r="CZ60" s="494"/>
      <c r="DA60" s="494"/>
      <c r="DB60" s="494"/>
      <c r="DC60" s="494"/>
      <c r="DD60" s="494"/>
      <c r="DE60" s="494"/>
      <c r="DF60" s="494"/>
      <c r="DG60" s="494"/>
      <c r="DH60" s="494"/>
      <c r="DI60" s="494"/>
      <c r="DJ60" s="494"/>
      <c r="DK60" s="494"/>
      <c r="DL60" s="494"/>
      <c r="DM60" s="494"/>
      <c r="DN60" s="494"/>
      <c r="DO60" s="494"/>
      <c r="DP60" s="494"/>
      <c r="DQ60" s="494"/>
      <c r="DR60" s="494"/>
      <c r="DS60" s="494"/>
      <c r="DT60" s="494"/>
      <c r="DU60" s="494"/>
      <c r="DV60" s="494"/>
      <c r="DW60" s="494"/>
      <c r="DX60" s="494"/>
      <c r="DY60" s="494"/>
      <c r="DZ60" s="494"/>
      <c r="EA60" s="494"/>
      <c r="EB60" s="494"/>
      <c r="EC60" s="494"/>
    </row>
    <row r="61" spans="1:133" s="455" customFormat="1" ht="13.5" thickTop="1" x14ac:dyDescent="0.2">
      <c r="A61" s="456" t="s">
        <v>331</v>
      </c>
      <c r="C61" s="457"/>
      <c r="D61" s="457">
        <f t="shared" ref="D61:P61" si="19">D58+D59</f>
        <v>0</v>
      </c>
      <c r="E61" s="457">
        <f t="shared" si="19"/>
        <v>0</v>
      </c>
      <c r="F61" s="457">
        <f t="shared" si="19"/>
        <v>0</v>
      </c>
      <c r="G61" s="457">
        <f t="shared" si="19"/>
        <v>0</v>
      </c>
      <c r="H61" s="457">
        <f t="shared" si="19"/>
        <v>0</v>
      </c>
      <c r="I61" s="457">
        <f t="shared" si="19"/>
        <v>0</v>
      </c>
      <c r="J61" s="457">
        <f t="shared" si="19"/>
        <v>0</v>
      </c>
      <c r="K61" s="457">
        <f t="shared" si="19"/>
        <v>0</v>
      </c>
      <c r="L61" s="457">
        <f t="shared" si="19"/>
        <v>0</v>
      </c>
      <c r="M61" s="457">
        <f t="shared" si="19"/>
        <v>0</v>
      </c>
      <c r="N61" s="457">
        <f t="shared" si="19"/>
        <v>0</v>
      </c>
      <c r="O61" s="457">
        <f t="shared" si="19"/>
        <v>0</v>
      </c>
      <c r="P61" s="457" t="e">
        <f t="shared" si="19"/>
        <v>#REF!</v>
      </c>
      <c r="Q61" s="459"/>
      <c r="R61" s="459"/>
      <c r="S61" s="459"/>
      <c r="T61" s="459"/>
      <c r="U61" s="459"/>
      <c r="V61" s="459"/>
      <c r="W61" s="459"/>
      <c r="X61" s="459"/>
      <c r="Y61" s="459"/>
      <c r="Z61" s="459"/>
      <c r="AA61" s="459"/>
      <c r="AB61" s="459"/>
      <c r="AC61" s="459"/>
      <c r="AD61" s="459"/>
      <c r="AE61" s="459"/>
      <c r="AF61" s="459"/>
      <c r="AG61" s="459"/>
      <c r="AH61" s="459"/>
      <c r="AI61" s="459"/>
      <c r="AJ61" s="459"/>
      <c r="AK61" s="459"/>
      <c r="AL61" s="459"/>
      <c r="AM61" s="459"/>
      <c r="AN61" s="459"/>
      <c r="AO61" s="459"/>
      <c r="AP61" s="459"/>
      <c r="AQ61" s="459"/>
      <c r="AR61" s="459"/>
      <c r="AS61" s="459"/>
      <c r="AT61" s="459"/>
      <c r="AU61" s="459"/>
      <c r="AV61" s="459"/>
      <c r="AW61" s="459"/>
      <c r="AX61" s="459"/>
      <c r="AY61" s="459"/>
      <c r="AZ61" s="459"/>
      <c r="BA61" s="459"/>
      <c r="BB61" s="459"/>
      <c r="BC61" s="459"/>
      <c r="BD61" s="459"/>
      <c r="BE61" s="459"/>
      <c r="BF61" s="459"/>
      <c r="BG61" s="459"/>
      <c r="BH61" s="459"/>
      <c r="BI61" s="459"/>
      <c r="BJ61" s="459"/>
      <c r="BK61" s="459"/>
      <c r="BL61" s="459"/>
      <c r="BM61" s="459"/>
      <c r="BN61" s="459"/>
      <c r="BO61" s="459"/>
      <c r="BP61" s="459"/>
      <c r="BQ61" s="459"/>
      <c r="BR61" s="459"/>
      <c r="BS61" s="459"/>
      <c r="BT61" s="459"/>
      <c r="BU61" s="459"/>
      <c r="BV61" s="459"/>
      <c r="BW61" s="459"/>
      <c r="BX61" s="459"/>
      <c r="BY61" s="459"/>
      <c r="BZ61" s="459"/>
      <c r="CA61" s="459"/>
      <c r="CB61" s="459"/>
      <c r="CC61" s="459"/>
      <c r="CD61" s="459"/>
      <c r="CE61" s="459"/>
      <c r="CF61" s="459"/>
      <c r="CG61" s="459"/>
      <c r="CH61" s="459"/>
      <c r="CI61" s="459"/>
      <c r="CJ61" s="459"/>
      <c r="CK61" s="459"/>
      <c r="CL61" s="459"/>
      <c r="CM61" s="459"/>
      <c r="CN61" s="459"/>
      <c r="CO61" s="459"/>
      <c r="CP61" s="459"/>
      <c r="CQ61" s="459"/>
      <c r="CR61" s="459"/>
      <c r="CS61" s="459"/>
      <c r="CT61" s="459"/>
      <c r="CU61" s="459"/>
      <c r="CV61" s="459"/>
      <c r="CW61" s="459"/>
      <c r="CX61" s="459"/>
      <c r="CY61" s="459"/>
      <c r="CZ61" s="459"/>
      <c r="DA61" s="459"/>
      <c r="DB61" s="459"/>
      <c r="DC61" s="459"/>
      <c r="DD61" s="459"/>
      <c r="DE61" s="459"/>
      <c r="DF61" s="459"/>
      <c r="DG61" s="459"/>
      <c r="DH61" s="459"/>
      <c r="DI61" s="459"/>
      <c r="DJ61" s="459"/>
      <c r="DK61" s="459"/>
      <c r="DL61" s="459"/>
      <c r="DM61" s="459"/>
      <c r="DN61" s="459"/>
      <c r="DO61" s="459"/>
      <c r="DP61" s="459"/>
      <c r="DQ61" s="459"/>
      <c r="DR61" s="459"/>
      <c r="DS61" s="459"/>
      <c r="DT61" s="459"/>
      <c r="DU61" s="459"/>
      <c r="DV61" s="459"/>
      <c r="DW61" s="459"/>
      <c r="DX61" s="459"/>
      <c r="DY61" s="459"/>
      <c r="DZ61" s="459"/>
      <c r="EA61" s="459"/>
      <c r="EB61" s="459"/>
      <c r="EC61" s="459"/>
    </row>
    <row r="62" spans="1:133" x14ac:dyDescent="0.2">
      <c r="C62" s="518"/>
      <c r="P62" s="519"/>
    </row>
    <row r="63" spans="1:133" x14ac:dyDescent="0.2">
      <c r="C63" s="518"/>
      <c r="P63" s="519"/>
    </row>
  </sheetData>
  <mergeCells count="6">
    <mergeCell ref="A2:C3"/>
    <mergeCell ref="P10:P11"/>
    <mergeCell ref="A10:A11"/>
    <mergeCell ref="B10:B11"/>
    <mergeCell ref="C10:C11"/>
    <mergeCell ref="D10:O10"/>
  </mergeCells>
  <phoneticPr fontId="2" type="noConversion"/>
  <hyperlinks>
    <hyperlink ref="A1" location="Содержание!A1" display="Вернуться к содержанию"/>
  </hyperlinks>
  <pageMargins left="0.23" right="0.16" top="0.42" bottom="0.38" header="0.24" footer="0.22"/>
  <pageSetup paperSize="9" scale="60" orientation="landscape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U33"/>
  <sheetViews>
    <sheetView topLeftCell="B1" workbookViewId="0">
      <selection activeCell="I33" sqref="I33"/>
    </sheetView>
  </sheetViews>
  <sheetFormatPr defaultRowHeight="12.75" x14ac:dyDescent="0.2"/>
  <cols>
    <col min="1" max="1" width="9.140625" style="826"/>
    <col min="2" max="2" width="32" style="826" customWidth="1"/>
    <col min="3" max="3" width="13.140625" style="826" customWidth="1"/>
    <col min="4" max="4" width="9.28515625" style="826" customWidth="1"/>
    <col min="5" max="9" width="9.140625" style="826"/>
    <col min="10" max="10" width="33.5703125" style="826" customWidth="1"/>
    <col min="11" max="11" width="13.140625" style="826" customWidth="1"/>
    <col min="12" max="12" width="9.28515625" style="826" customWidth="1"/>
    <col min="13" max="255" width="9.140625" style="826"/>
    <col min="256" max="16384" width="9.140625" style="828"/>
  </cols>
  <sheetData>
    <row r="1" spans="1:14" s="824" customFormat="1" x14ac:dyDescent="0.2">
      <c r="B1" s="836"/>
      <c r="C1" s="836"/>
      <c r="D1" s="836"/>
      <c r="E1" s="836"/>
      <c r="F1" s="836"/>
      <c r="G1" s="836"/>
      <c r="H1" s="836"/>
      <c r="I1" s="836"/>
      <c r="J1" s="836"/>
      <c r="K1" s="836"/>
      <c r="L1" s="836"/>
      <c r="M1" s="836"/>
    </row>
    <row r="2" spans="1:14" s="824" customFormat="1" x14ac:dyDescent="0.2">
      <c r="A2" s="829"/>
      <c r="B2" s="992" t="s">
        <v>197</v>
      </c>
      <c r="C2" s="993"/>
      <c r="D2" s="993"/>
      <c r="E2" s="993"/>
      <c r="F2" s="993"/>
      <c r="G2" s="993"/>
      <c r="H2" s="993"/>
      <c r="I2" s="993"/>
      <c r="J2" s="993"/>
      <c r="K2" s="993"/>
      <c r="L2" s="993"/>
      <c r="M2" s="994"/>
      <c r="N2" s="823"/>
    </row>
    <row r="3" spans="1:14" s="824" customFormat="1" x14ac:dyDescent="0.2">
      <c r="A3" s="829"/>
      <c r="B3" s="995"/>
      <c r="C3" s="996"/>
      <c r="D3" s="996"/>
      <c r="E3" s="996"/>
      <c r="F3" s="996"/>
      <c r="G3" s="996"/>
      <c r="H3" s="996"/>
      <c r="I3" s="996"/>
      <c r="J3" s="996"/>
      <c r="K3" s="996"/>
      <c r="L3" s="996"/>
      <c r="M3" s="997"/>
      <c r="N3" s="823"/>
    </row>
    <row r="4" spans="1:14" s="824" customFormat="1" x14ac:dyDescent="0.2">
      <c r="A4" s="825"/>
    </row>
    <row r="5" spans="1:14" s="824" customFormat="1" x14ac:dyDescent="0.2">
      <c r="A5" s="825"/>
      <c r="B5" s="830"/>
      <c r="C5" s="826"/>
      <c r="D5" s="826"/>
      <c r="E5" s="826"/>
      <c r="F5" s="826"/>
      <c r="G5" s="826"/>
      <c r="H5" s="826"/>
      <c r="I5" s="826"/>
      <c r="J5" s="830"/>
      <c r="K5" s="826"/>
      <c r="L5" s="826"/>
      <c r="M5" s="826"/>
    </row>
    <row r="6" spans="1:14" ht="15.75" customHeight="1" x14ac:dyDescent="0.25">
      <c r="A6" s="839"/>
      <c r="B6" s="998" t="s">
        <v>222</v>
      </c>
      <c r="C6" s="840" t="s">
        <v>217</v>
      </c>
      <c r="D6" s="826" t="s">
        <v>212</v>
      </c>
      <c r="I6" s="828"/>
      <c r="J6" s="998" t="s">
        <v>223</v>
      </c>
      <c r="K6" s="840" t="s">
        <v>217</v>
      </c>
      <c r="L6" s="826" t="s">
        <v>212</v>
      </c>
    </row>
    <row r="7" spans="1:14" ht="18" x14ac:dyDescent="0.25">
      <c r="A7" s="839"/>
      <c r="B7" s="999"/>
      <c r="C7" s="840" t="s">
        <v>218</v>
      </c>
      <c r="D7" s="826" t="s">
        <v>213</v>
      </c>
      <c r="I7" s="828"/>
      <c r="J7" s="999"/>
      <c r="K7" s="840" t="s">
        <v>218</v>
      </c>
      <c r="L7" s="826" t="s">
        <v>213</v>
      </c>
    </row>
    <row r="8" spans="1:14" x14ac:dyDescent="0.2">
      <c r="A8" s="841"/>
      <c r="B8" s="842"/>
      <c r="J8" s="824"/>
    </row>
    <row r="9" spans="1:14" ht="38.25" x14ac:dyDescent="0.2">
      <c r="B9" s="830"/>
      <c r="D9" s="835" t="s">
        <v>209</v>
      </c>
      <c r="E9" s="835" t="s">
        <v>210</v>
      </c>
      <c r="F9" s="835" t="s">
        <v>211</v>
      </c>
      <c r="J9" s="830"/>
      <c r="L9" s="835" t="s">
        <v>209</v>
      </c>
      <c r="M9" s="835" t="s">
        <v>210</v>
      </c>
      <c r="N9" s="835" t="s">
        <v>211</v>
      </c>
    </row>
    <row r="10" spans="1:14" ht="25.5" x14ac:dyDescent="0.2">
      <c r="A10" s="828"/>
      <c r="B10" s="843" t="s">
        <v>29</v>
      </c>
      <c r="C10" s="844"/>
      <c r="D10" s="832">
        <v>65572</v>
      </c>
      <c r="E10" s="832">
        <f>D29</f>
        <v>190783</v>
      </c>
      <c r="F10" s="832">
        <f>E29</f>
        <v>248953</v>
      </c>
      <c r="G10" s="825"/>
      <c r="I10" s="828"/>
      <c r="J10" s="843" t="s">
        <v>29</v>
      </c>
      <c r="K10" s="844"/>
      <c r="L10" s="832">
        <v>65572</v>
      </c>
      <c r="M10" s="832">
        <f>L29</f>
        <v>190783</v>
      </c>
      <c r="N10" s="832">
        <f>M29</f>
        <v>248953</v>
      </c>
    </row>
    <row r="11" spans="1:14" ht="5.25" customHeight="1" x14ac:dyDescent="0.2">
      <c r="A11" s="830"/>
      <c r="B11" s="836"/>
      <c r="C11" s="830"/>
      <c r="D11" s="836"/>
      <c r="E11" s="836"/>
      <c r="F11" s="836"/>
      <c r="I11" s="830"/>
      <c r="J11" s="836"/>
      <c r="L11" s="836"/>
      <c r="M11" s="836"/>
      <c r="N11" s="836"/>
    </row>
    <row r="12" spans="1:14" ht="26.25" customHeight="1" x14ac:dyDescent="0.2">
      <c r="A12" s="962" t="s">
        <v>214</v>
      </c>
      <c r="B12" s="831" t="s">
        <v>198</v>
      </c>
      <c r="C12" s="858" t="s">
        <v>217</v>
      </c>
      <c r="D12" s="832">
        <v>276394</v>
      </c>
      <c r="E12" s="832">
        <v>260996</v>
      </c>
      <c r="F12" s="832">
        <v>278230</v>
      </c>
      <c r="G12" s="825"/>
      <c r="I12" s="989" t="s">
        <v>214</v>
      </c>
      <c r="J12" s="977" t="s">
        <v>198</v>
      </c>
      <c r="K12" s="977" t="s">
        <v>217</v>
      </c>
      <c r="L12" s="983">
        <f>D12</f>
        <v>276394</v>
      </c>
      <c r="M12" s="983">
        <f>E12</f>
        <v>260996</v>
      </c>
      <c r="N12" s="983">
        <f>F12</f>
        <v>278230</v>
      </c>
    </row>
    <row r="13" spans="1:14" x14ac:dyDescent="0.2">
      <c r="A13" s="963"/>
      <c r="B13" s="833"/>
      <c r="C13" s="833"/>
      <c r="D13" s="833"/>
      <c r="E13" s="833"/>
      <c r="F13" s="834"/>
      <c r="G13" s="825"/>
      <c r="I13" s="990"/>
      <c r="J13" s="978"/>
      <c r="K13" s="978"/>
      <c r="L13" s="984"/>
      <c r="M13" s="984"/>
      <c r="N13" s="984"/>
    </row>
    <row r="14" spans="1:14" ht="25.5" x14ac:dyDescent="0.2">
      <c r="A14" s="963"/>
      <c r="B14" s="845" t="s">
        <v>199</v>
      </c>
      <c r="C14" s="858" t="s">
        <v>218</v>
      </c>
      <c r="D14" s="832"/>
      <c r="E14" s="832"/>
      <c r="F14" s="832"/>
      <c r="G14" s="825"/>
      <c r="I14" s="990"/>
      <c r="J14" s="978"/>
      <c r="K14" s="978"/>
      <c r="L14" s="984"/>
      <c r="M14" s="984"/>
      <c r="N14" s="984"/>
    </row>
    <row r="15" spans="1:14" x14ac:dyDescent="0.2">
      <c r="A15" s="963"/>
      <c r="B15" s="833"/>
      <c r="C15" s="833"/>
      <c r="D15" s="833"/>
      <c r="E15" s="833"/>
      <c r="F15" s="834"/>
      <c r="G15" s="825"/>
      <c r="I15" s="991"/>
      <c r="J15" s="979"/>
      <c r="K15" s="979"/>
      <c r="L15" s="985"/>
      <c r="M15" s="985"/>
      <c r="N15" s="985"/>
    </row>
    <row r="16" spans="1:14" ht="32.25" customHeight="1" x14ac:dyDescent="0.2">
      <c r="A16" s="964"/>
      <c r="B16" s="845" t="s">
        <v>200</v>
      </c>
      <c r="C16" s="858" t="s">
        <v>218</v>
      </c>
      <c r="D16" s="832">
        <v>6308</v>
      </c>
      <c r="E16" s="832"/>
      <c r="F16" s="832"/>
      <c r="G16" s="825"/>
      <c r="I16" s="846"/>
      <c r="J16" s="836"/>
      <c r="K16" s="827"/>
      <c r="L16" s="847"/>
      <c r="M16" s="847"/>
      <c r="N16" s="848"/>
    </row>
    <row r="17" spans="1:15" ht="18" customHeight="1" x14ac:dyDescent="0.2">
      <c r="A17" s="824"/>
      <c r="B17" s="824"/>
      <c r="C17" s="824"/>
      <c r="D17" s="824"/>
      <c r="E17" s="824"/>
      <c r="F17" s="824"/>
      <c r="H17" s="828"/>
      <c r="I17" s="962" t="s">
        <v>216</v>
      </c>
      <c r="J17" s="977" t="s">
        <v>201</v>
      </c>
      <c r="K17" s="977" t="s">
        <v>218</v>
      </c>
      <c r="L17" s="983">
        <f>D19</f>
        <v>144875</v>
      </c>
      <c r="M17" s="983">
        <f>E19</f>
        <v>204895</v>
      </c>
      <c r="N17" s="986">
        <f>F19</f>
        <v>296166.55216913781</v>
      </c>
    </row>
    <row r="18" spans="1:15" ht="12.75" customHeight="1" x14ac:dyDescent="0.2">
      <c r="A18" s="830"/>
      <c r="B18" s="830"/>
      <c r="C18" s="830"/>
      <c r="D18" s="830"/>
      <c r="E18" s="830"/>
      <c r="F18" s="830"/>
      <c r="H18" s="828"/>
      <c r="I18" s="963"/>
      <c r="J18" s="978"/>
      <c r="K18" s="978"/>
      <c r="L18" s="984"/>
      <c r="M18" s="984"/>
      <c r="N18" s="987"/>
    </row>
    <row r="19" spans="1:15" ht="25.5" x14ac:dyDescent="0.2">
      <c r="A19" s="962" t="s">
        <v>216</v>
      </c>
      <c r="B19" s="831" t="s">
        <v>201</v>
      </c>
      <c r="C19" s="858" t="s">
        <v>218</v>
      </c>
      <c r="D19" s="832">
        <v>144875</v>
      </c>
      <c r="E19" s="832">
        <v>204895</v>
      </c>
      <c r="F19" s="849">
        <v>296166.55216913781</v>
      </c>
      <c r="G19" s="825"/>
      <c r="H19" s="828"/>
      <c r="I19" s="963"/>
      <c r="J19" s="978"/>
      <c r="K19" s="978"/>
      <c r="L19" s="984"/>
      <c r="M19" s="984"/>
      <c r="N19" s="987"/>
    </row>
    <row r="20" spans="1:15" x14ac:dyDescent="0.2">
      <c r="A20" s="963"/>
      <c r="B20" s="833"/>
      <c r="C20" s="833"/>
      <c r="D20" s="833"/>
      <c r="E20" s="833"/>
      <c r="F20" s="834"/>
      <c r="G20" s="825"/>
      <c r="H20" s="828"/>
      <c r="I20" s="964"/>
      <c r="J20" s="979"/>
      <c r="K20" s="979"/>
      <c r="L20" s="985"/>
      <c r="M20" s="985"/>
      <c r="N20" s="988"/>
    </row>
    <row r="21" spans="1:15" ht="25.5" x14ac:dyDescent="0.2">
      <c r="A21" s="963"/>
      <c r="B21" s="845" t="s">
        <v>202</v>
      </c>
      <c r="C21" s="858" t="s">
        <v>217</v>
      </c>
      <c r="D21" s="832"/>
      <c r="E21" s="832">
        <v>2069</v>
      </c>
      <c r="F21" s="832">
        <v>1678</v>
      </c>
      <c r="G21" s="825"/>
      <c r="I21" s="850"/>
      <c r="J21" s="851"/>
      <c r="K21" s="852"/>
      <c r="L21" s="853"/>
      <c r="M21" s="853"/>
      <c r="N21" s="854"/>
    </row>
    <row r="22" spans="1:15" ht="12.75" customHeight="1" x14ac:dyDescent="0.2">
      <c r="A22" s="963"/>
      <c r="B22" s="833"/>
      <c r="C22" s="833"/>
      <c r="D22" s="833"/>
      <c r="E22" s="833"/>
      <c r="F22" s="834"/>
      <c r="G22" s="825"/>
      <c r="I22" s="859"/>
      <c r="J22" s="974" t="s">
        <v>185</v>
      </c>
      <c r="K22" s="977" t="s">
        <v>224</v>
      </c>
      <c r="L22" s="980">
        <f>L29-(L10+L12-L17)</f>
        <v>-6308</v>
      </c>
      <c r="M22" s="980">
        <f>M29-(M10+M12-M17)</f>
        <v>2069</v>
      </c>
      <c r="N22" s="959">
        <f>N29-(N10+N12-N17)</f>
        <v>1677.552169137809</v>
      </c>
      <c r="O22" s="825"/>
    </row>
    <row r="23" spans="1:15" ht="26.25" customHeight="1" x14ac:dyDescent="0.2">
      <c r="A23" s="964"/>
      <c r="B23" s="845" t="s">
        <v>203</v>
      </c>
      <c r="C23" s="858" t="s">
        <v>217</v>
      </c>
      <c r="D23" s="832"/>
      <c r="E23" s="832"/>
      <c r="F23" s="832"/>
      <c r="G23" s="825"/>
      <c r="I23" s="828"/>
      <c r="J23" s="975"/>
      <c r="K23" s="978"/>
      <c r="L23" s="981"/>
      <c r="M23" s="981"/>
      <c r="N23" s="960"/>
      <c r="O23" s="825"/>
    </row>
    <row r="24" spans="1:15" ht="12.75" customHeight="1" x14ac:dyDescent="0.2">
      <c r="A24" s="824"/>
      <c r="B24" s="836"/>
      <c r="C24" s="836"/>
      <c r="D24" s="836"/>
      <c r="E24" s="836"/>
      <c r="F24" s="836"/>
      <c r="I24" s="828"/>
      <c r="J24" s="975"/>
      <c r="K24" s="978"/>
      <c r="L24" s="981"/>
      <c r="M24" s="981"/>
      <c r="N24" s="960"/>
      <c r="O24" s="825"/>
    </row>
    <row r="25" spans="1:15" ht="15" customHeight="1" x14ac:dyDescent="0.2">
      <c r="A25" s="962" t="s">
        <v>236</v>
      </c>
      <c r="B25" s="965" t="s">
        <v>33</v>
      </c>
      <c r="C25" s="968" t="s">
        <v>224</v>
      </c>
      <c r="D25" s="971"/>
      <c r="E25" s="971"/>
      <c r="F25" s="971"/>
      <c r="G25" s="825"/>
      <c r="I25" s="828"/>
      <c r="J25" s="976"/>
      <c r="K25" s="979"/>
      <c r="L25" s="982"/>
      <c r="M25" s="982"/>
      <c r="N25" s="961"/>
      <c r="O25" s="825"/>
    </row>
    <row r="26" spans="1:15" ht="11.25" customHeight="1" x14ac:dyDescent="0.2">
      <c r="A26" s="963"/>
      <c r="B26" s="966"/>
      <c r="C26" s="969"/>
      <c r="D26" s="972"/>
      <c r="E26" s="972"/>
      <c r="F26" s="972"/>
      <c r="G26" s="825"/>
      <c r="J26" s="822"/>
      <c r="K26" s="837"/>
      <c r="L26" s="822"/>
      <c r="M26" s="822"/>
      <c r="N26" s="822"/>
    </row>
    <row r="27" spans="1:15" ht="26.25" customHeight="1" x14ac:dyDescent="0.2">
      <c r="A27" s="964"/>
      <c r="B27" s="967"/>
      <c r="C27" s="970"/>
      <c r="D27" s="973"/>
      <c r="E27" s="973"/>
      <c r="F27" s="973"/>
      <c r="G27" s="825"/>
      <c r="J27" s="822"/>
      <c r="K27" s="837"/>
      <c r="L27" s="822"/>
      <c r="M27" s="822"/>
      <c r="N27" s="822"/>
    </row>
    <row r="28" spans="1:15" ht="5.25" customHeight="1" x14ac:dyDescent="0.2">
      <c r="A28" s="837"/>
      <c r="B28" s="822"/>
      <c r="C28" s="857"/>
      <c r="D28" s="822"/>
      <c r="E28" s="822"/>
      <c r="F28" s="822"/>
      <c r="G28" s="825"/>
      <c r="J28" s="822"/>
      <c r="K28" s="837"/>
      <c r="L28" s="822"/>
      <c r="M28" s="822"/>
      <c r="N28" s="822"/>
    </row>
    <row r="29" spans="1:15" ht="25.5" x14ac:dyDescent="0.2">
      <c r="A29" s="828"/>
      <c r="B29" s="843" t="s">
        <v>30</v>
      </c>
      <c r="C29" s="829"/>
      <c r="D29" s="832">
        <f>D10+D12-D14-D16-D19+D21+D23</f>
        <v>190783</v>
      </c>
      <c r="E29" s="832">
        <f>E10+E12-E14-E16-E19+E21+E23</f>
        <v>248953</v>
      </c>
      <c r="F29" s="849">
        <f>F10+F12-F14-F16-F19+F21+F23</f>
        <v>232694.44783086219</v>
      </c>
      <c r="G29" s="825"/>
      <c r="J29" s="843" t="s">
        <v>30</v>
      </c>
      <c r="K29" s="828"/>
      <c r="L29" s="832">
        <f>D29</f>
        <v>190783</v>
      </c>
      <c r="M29" s="832">
        <f>E29</f>
        <v>248953</v>
      </c>
      <c r="N29" s="832">
        <v>232694</v>
      </c>
    </row>
    <row r="30" spans="1:15" x14ac:dyDescent="0.2">
      <c r="B30" s="824"/>
      <c r="D30" s="824"/>
      <c r="E30" s="824"/>
      <c r="F30" s="824"/>
      <c r="L30" s="824"/>
      <c r="M30" s="824"/>
      <c r="N30" s="824"/>
    </row>
    <row r="33" spans="14:14" x14ac:dyDescent="0.2">
      <c r="N33" s="855"/>
    </row>
  </sheetData>
  <mergeCells count="28">
    <mergeCell ref="E25:E27"/>
    <mergeCell ref="F25:F27"/>
    <mergeCell ref="A19:A23"/>
    <mergeCell ref="J22:J25"/>
    <mergeCell ref="A25:A27"/>
    <mergeCell ref="B25:B27"/>
    <mergeCell ref="C25:C27"/>
    <mergeCell ref="D25:D27"/>
    <mergeCell ref="L22:L25"/>
    <mergeCell ref="N12:N15"/>
    <mergeCell ref="I17:I20"/>
    <mergeCell ref="J17:J20"/>
    <mergeCell ref="K17:K20"/>
    <mergeCell ref="L17:L20"/>
    <mergeCell ref="M17:M20"/>
    <mergeCell ref="N17:N20"/>
    <mergeCell ref="M22:M25"/>
    <mergeCell ref="N22:N25"/>
    <mergeCell ref="K22:K25"/>
    <mergeCell ref="B2:M3"/>
    <mergeCell ref="B6:B7"/>
    <mergeCell ref="J6:J7"/>
    <mergeCell ref="A12:A16"/>
    <mergeCell ref="I12:I15"/>
    <mergeCell ref="J12:J15"/>
    <mergeCell ref="K12:K15"/>
    <mergeCell ref="L12:L15"/>
    <mergeCell ref="M12:M15"/>
  </mergeCells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Y659"/>
  <sheetViews>
    <sheetView zoomScale="90" workbookViewId="0">
      <selection activeCell="A479" sqref="A479"/>
    </sheetView>
  </sheetViews>
  <sheetFormatPr defaultRowHeight="12.75" outlineLevelRow="5" x14ac:dyDescent="0.2"/>
  <cols>
    <col min="1" max="1" width="6.42578125" style="14" customWidth="1"/>
    <col min="2" max="2" width="11" style="14" customWidth="1"/>
    <col min="3" max="3" width="12.140625" style="18" customWidth="1"/>
    <col min="4" max="4" width="78.5703125" style="16" customWidth="1"/>
    <col min="5" max="5" width="60.140625" style="18" bestFit="1" customWidth="1"/>
    <col min="6" max="6" width="12" style="18" customWidth="1"/>
    <col min="7" max="7" width="8.28515625" style="18" customWidth="1"/>
    <col min="8" max="8" width="11.28515625" style="18" customWidth="1"/>
    <col min="9" max="9" width="8.140625" style="18" customWidth="1"/>
    <col min="10" max="10" width="19.28515625" style="18" customWidth="1"/>
    <col min="11" max="11" width="5.140625" style="18" customWidth="1"/>
    <col min="12" max="12" width="6.28515625" style="18" customWidth="1"/>
    <col min="13" max="13" width="6.140625" style="18" customWidth="1"/>
    <col min="14" max="45" width="6.28515625" style="18" customWidth="1"/>
    <col min="46" max="47" width="7" style="18" customWidth="1"/>
    <col min="48" max="48" width="9.7109375" style="18" customWidth="1"/>
    <col min="49" max="77" width="6.28515625" style="18" customWidth="1"/>
    <col min="78" max="16384" width="9.140625" style="18"/>
  </cols>
  <sheetData>
    <row r="1" spans="1:41" s="1" customFormat="1" x14ac:dyDescent="0.2">
      <c r="A1" s="12" t="s">
        <v>362</v>
      </c>
      <c r="B1" s="98"/>
      <c r="C1" s="98"/>
    </row>
    <row r="2" spans="1:41" s="106" customFormat="1" ht="14.25" x14ac:dyDescent="0.2">
      <c r="A2" s="102"/>
      <c r="B2" s="103" t="s">
        <v>363</v>
      </c>
      <c r="C2" s="104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N2" s="105"/>
    </row>
    <row r="3" spans="1:41" ht="12.75" customHeight="1" x14ac:dyDescent="0.2">
      <c r="A3" s="19" t="s">
        <v>364</v>
      </c>
      <c r="B3" s="19" t="s">
        <v>365</v>
      </c>
      <c r="C3" s="15"/>
      <c r="D3" s="20" t="s">
        <v>807</v>
      </c>
      <c r="E3" s="20" t="s">
        <v>808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</row>
    <row r="4" spans="1:41" x14ac:dyDescent="0.2">
      <c r="A4" s="21">
        <v>1</v>
      </c>
      <c r="B4" s="21" t="s">
        <v>366</v>
      </c>
      <c r="C4" s="22"/>
      <c r="D4" s="118" t="s">
        <v>367</v>
      </c>
      <c r="E4" s="23"/>
      <c r="F4" s="24"/>
      <c r="G4" s="25"/>
    </row>
    <row r="5" spans="1:41" x14ac:dyDescent="0.2">
      <c r="A5" s="21">
        <f>A4+1</f>
        <v>2</v>
      </c>
      <c r="B5" s="21" t="s">
        <v>368</v>
      </c>
      <c r="C5" s="22"/>
      <c r="D5" s="118" t="s">
        <v>369</v>
      </c>
      <c r="E5" s="23"/>
      <c r="F5" s="24"/>
      <c r="G5" s="25"/>
    </row>
    <row r="6" spans="1:41" x14ac:dyDescent="0.2">
      <c r="A6" s="21">
        <f>A5+1</f>
        <v>3</v>
      </c>
      <c r="B6" s="21" t="s">
        <v>370</v>
      </c>
      <c r="C6" s="22"/>
      <c r="D6" s="118" t="s">
        <v>371</v>
      </c>
      <c r="E6" s="23"/>
      <c r="F6" s="24"/>
      <c r="G6" s="25"/>
    </row>
    <row r="7" spans="1:41" x14ac:dyDescent="0.2">
      <c r="A7" s="21">
        <f>A6+1</f>
        <v>4</v>
      </c>
      <c r="B7" s="21" t="s">
        <v>372</v>
      </c>
      <c r="C7" s="22"/>
      <c r="D7" s="118" t="s">
        <v>373</v>
      </c>
      <c r="E7" s="23"/>
      <c r="F7" s="24"/>
      <c r="G7" s="25"/>
    </row>
    <row r="8" spans="1:41" x14ac:dyDescent="0.2">
      <c r="A8" s="21">
        <f>A7+1</f>
        <v>5</v>
      </c>
      <c r="B8" s="21" t="s">
        <v>374</v>
      </c>
      <c r="C8" s="22"/>
      <c r="D8" s="118" t="s">
        <v>375</v>
      </c>
      <c r="E8" s="23"/>
      <c r="F8" s="24"/>
    </row>
    <row r="9" spans="1:41" x14ac:dyDescent="0.2">
      <c r="A9" s="21">
        <f>A8+1</f>
        <v>6</v>
      </c>
      <c r="B9" s="21" t="s">
        <v>376</v>
      </c>
      <c r="C9" s="22"/>
      <c r="D9" s="118" t="s">
        <v>377</v>
      </c>
      <c r="E9" s="23"/>
      <c r="F9" s="24"/>
    </row>
    <row r="10" spans="1:41" s="30" customFormat="1" ht="13.5" thickBot="1" x14ac:dyDescent="0.25">
      <c r="A10" s="26"/>
      <c r="B10" s="26" t="s">
        <v>378</v>
      </c>
      <c r="C10" s="26" t="s">
        <v>378</v>
      </c>
      <c r="D10" s="27" t="s">
        <v>378</v>
      </c>
      <c r="E10" s="28" t="s">
        <v>379</v>
      </c>
      <c r="F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</row>
    <row r="11" spans="1:41" s="17" customFormat="1" x14ac:dyDescent="0.2">
      <c r="A11" s="31"/>
      <c r="B11" s="31"/>
      <c r="C11" s="31"/>
      <c r="D11" s="32"/>
      <c r="E11" s="33"/>
      <c r="F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</row>
    <row r="13" spans="1:41" s="106" customFormat="1" ht="14.25" x14ac:dyDescent="0.2">
      <c r="A13" s="107"/>
      <c r="B13" s="103" t="s">
        <v>1073</v>
      </c>
      <c r="C13" s="108"/>
    </row>
    <row r="14" spans="1:41" s="639" customFormat="1" ht="28.5" customHeight="1" x14ac:dyDescent="0.2">
      <c r="A14" s="659" t="s">
        <v>129</v>
      </c>
      <c r="B14" s="201"/>
      <c r="C14" s="638"/>
    </row>
    <row r="15" spans="1:41" ht="12.75" customHeight="1" x14ac:dyDescent="0.2">
      <c r="A15" s="19" t="s">
        <v>364</v>
      </c>
      <c r="B15" s="19" t="s">
        <v>365</v>
      </c>
      <c r="C15" s="15"/>
      <c r="D15" s="20" t="s">
        <v>1074</v>
      </c>
      <c r="E15" s="20" t="s">
        <v>808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</row>
    <row r="16" spans="1:41" ht="14.25" x14ac:dyDescent="0.2">
      <c r="A16" s="21">
        <f>1</f>
        <v>1</v>
      </c>
      <c r="B16" s="132" t="s">
        <v>380</v>
      </c>
      <c r="C16" s="38"/>
      <c r="D16" s="131" t="s">
        <v>1082</v>
      </c>
      <c r="E16" s="111" t="s">
        <v>880</v>
      </c>
      <c r="F16" s="132" t="str">
        <f>B16</f>
        <v>01</v>
      </c>
    </row>
    <row r="17" spans="1:10" outlineLevel="1" x14ac:dyDescent="0.2">
      <c r="A17" s="21">
        <f t="shared" ref="A17:A83" si="0">A16+1</f>
        <v>2</v>
      </c>
      <c r="B17" s="132" t="s">
        <v>891</v>
      </c>
      <c r="C17" s="38"/>
      <c r="D17" s="112" t="s">
        <v>1090</v>
      </c>
      <c r="E17" s="111" t="s">
        <v>880</v>
      </c>
      <c r="F17" s="132" t="str">
        <f t="shared" ref="F17:F88" si="1">B17</f>
        <v>01.1</v>
      </c>
      <c r="J17" s="41"/>
    </row>
    <row r="18" spans="1:10" outlineLevel="2" x14ac:dyDescent="0.2">
      <c r="A18" s="21">
        <f t="shared" si="0"/>
        <v>3</v>
      </c>
      <c r="B18" s="132" t="s">
        <v>892</v>
      </c>
      <c r="C18" s="38"/>
      <c r="D18" s="112" t="s">
        <v>1091</v>
      </c>
      <c r="E18" s="111" t="s">
        <v>880</v>
      </c>
      <c r="F18" s="132" t="str">
        <f t="shared" si="1"/>
        <v>01.1.1</v>
      </c>
      <c r="J18" s="41"/>
    </row>
    <row r="19" spans="1:10" outlineLevel="3" x14ac:dyDescent="0.2">
      <c r="A19" s="21">
        <f t="shared" si="0"/>
        <v>4</v>
      </c>
      <c r="B19" s="132" t="s">
        <v>893</v>
      </c>
      <c r="C19" s="38"/>
      <c r="D19" s="112" t="s">
        <v>1092</v>
      </c>
      <c r="E19" s="111" t="s">
        <v>880</v>
      </c>
      <c r="F19" s="132" t="str">
        <f t="shared" si="1"/>
        <v>01.1.1.1</v>
      </c>
      <c r="J19" s="41"/>
    </row>
    <row r="20" spans="1:10" outlineLevel="4" x14ac:dyDescent="0.2">
      <c r="A20" s="21">
        <f t="shared" si="0"/>
        <v>5</v>
      </c>
      <c r="B20" s="132" t="s">
        <v>10</v>
      </c>
      <c r="C20" s="38"/>
      <c r="D20" s="130" t="s">
        <v>1093</v>
      </c>
      <c r="E20" s="111" t="s">
        <v>880</v>
      </c>
      <c r="F20" s="132" t="str">
        <f t="shared" si="1"/>
        <v>01.1.1.1.1</v>
      </c>
      <c r="J20" s="41"/>
    </row>
    <row r="21" spans="1:10" outlineLevel="3" x14ac:dyDescent="0.2">
      <c r="A21" s="21">
        <f t="shared" si="0"/>
        <v>6</v>
      </c>
      <c r="B21" s="132" t="s">
        <v>894</v>
      </c>
      <c r="C21" s="38"/>
      <c r="D21" s="130" t="s">
        <v>1094</v>
      </c>
      <c r="E21" s="111" t="s">
        <v>880</v>
      </c>
      <c r="F21" s="132" t="str">
        <f t="shared" si="1"/>
        <v>01.1.1.2</v>
      </c>
      <c r="J21" s="41"/>
    </row>
    <row r="22" spans="1:10" outlineLevel="4" x14ac:dyDescent="0.2">
      <c r="A22" s="21">
        <f t="shared" si="0"/>
        <v>7</v>
      </c>
      <c r="B22" s="132" t="s">
        <v>11</v>
      </c>
      <c r="C22" s="38"/>
      <c r="D22" s="130" t="s">
        <v>1095</v>
      </c>
      <c r="E22" s="111" t="s">
        <v>880</v>
      </c>
      <c r="F22" s="132" t="str">
        <f t="shared" si="1"/>
        <v>01.1.1.2.1</v>
      </c>
      <c r="J22" s="41"/>
    </row>
    <row r="23" spans="1:10" outlineLevel="5" x14ac:dyDescent="0.2">
      <c r="A23" s="21">
        <f t="shared" si="0"/>
        <v>8</v>
      </c>
      <c r="B23" s="132" t="s">
        <v>12</v>
      </c>
      <c r="C23" s="38"/>
      <c r="D23" s="130" t="s">
        <v>1096</v>
      </c>
      <c r="E23" s="111" t="s">
        <v>880</v>
      </c>
      <c r="F23" s="132" t="str">
        <f t="shared" si="1"/>
        <v>01.1.1.2.1.1</v>
      </c>
      <c r="J23" s="41"/>
    </row>
    <row r="24" spans="1:10" outlineLevel="5" x14ac:dyDescent="0.2">
      <c r="A24" s="21">
        <f t="shared" si="0"/>
        <v>9</v>
      </c>
      <c r="B24" s="132" t="s">
        <v>13</v>
      </c>
      <c r="C24" s="38"/>
      <c r="D24" s="130" t="s">
        <v>1097</v>
      </c>
      <c r="E24" s="111" t="s">
        <v>880</v>
      </c>
      <c r="F24" s="132" t="str">
        <f t="shared" si="1"/>
        <v>01.1.1.2.1.2</v>
      </c>
      <c r="J24" s="41"/>
    </row>
    <row r="25" spans="1:10" outlineLevel="5" x14ac:dyDescent="0.2">
      <c r="A25" s="21">
        <f t="shared" si="0"/>
        <v>10</v>
      </c>
      <c r="B25" s="132" t="s">
        <v>14</v>
      </c>
      <c r="C25" s="42"/>
      <c r="D25" s="130" t="s">
        <v>1098</v>
      </c>
      <c r="E25" s="111" t="s">
        <v>880</v>
      </c>
      <c r="F25" s="132" t="str">
        <f t="shared" si="1"/>
        <v>01.1.1.2.1.3</v>
      </c>
      <c r="J25" s="41"/>
    </row>
    <row r="26" spans="1:10" outlineLevel="5" x14ac:dyDescent="0.2">
      <c r="A26" s="21">
        <f t="shared" si="0"/>
        <v>11</v>
      </c>
      <c r="B26" s="132" t="s">
        <v>15</v>
      </c>
      <c r="C26" s="42"/>
      <c r="D26" s="130" t="s">
        <v>1099</v>
      </c>
      <c r="E26" s="111" t="s">
        <v>880</v>
      </c>
      <c r="F26" s="132" t="str">
        <f t="shared" si="1"/>
        <v>01.1.1.2.1.4</v>
      </c>
      <c r="J26" s="41"/>
    </row>
    <row r="27" spans="1:10" outlineLevel="5" x14ac:dyDescent="0.2">
      <c r="A27" s="21">
        <f t="shared" si="0"/>
        <v>12</v>
      </c>
      <c r="B27" s="132" t="s">
        <v>16</v>
      </c>
      <c r="C27" s="38"/>
      <c r="D27" s="130" t="s">
        <v>1100</v>
      </c>
      <c r="E27" s="111" t="s">
        <v>880</v>
      </c>
      <c r="F27" s="132" t="str">
        <f t="shared" si="1"/>
        <v>01.1.1.2.1.5</v>
      </c>
      <c r="J27" s="41"/>
    </row>
    <row r="28" spans="1:10" outlineLevel="5" x14ac:dyDescent="0.2">
      <c r="A28" s="21">
        <f t="shared" si="0"/>
        <v>13</v>
      </c>
      <c r="B28" s="132" t="s">
        <v>17</v>
      </c>
      <c r="C28" s="38"/>
      <c r="D28" s="130" t="s">
        <v>1101</v>
      </c>
      <c r="E28" s="111" t="s">
        <v>880</v>
      </c>
      <c r="F28" s="132" t="str">
        <f t="shared" si="1"/>
        <v>01.1.1.2.1.6</v>
      </c>
      <c r="J28" s="41"/>
    </row>
    <row r="29" spans="1:10" outlineLevel="5" x14ac:dyDescent="0.2">
      <c r="A29" s="21">
        <f t="shared" si="0"/>
        <v>14</v>
      </c>
      <c r="B29" s="132" t="s">
        <v>539</v>
      </c>
      <c r="C29" s="38"/>
      <c r="D29" s="130" t="s">
        <v>1102</v>
      </c>
      <c r="E29" s="111" t="s">
        <v>880</v>
      </c>
      <c r="F29" s="132" t="str">
        <f t="shared" si="1"/>
        <v>01.1.1.2.1.7</v>
      </c>
      <c r="J29" s="41"/>
    </row>
    <row r="30" spans="1:10" outlineLevel="4" x14ac:dyDescent="0.2">
      <c r="A30" s="21">
        <f>A28+1</f>
        <v>14</v>
      </c>
      <c r="B30" s="132" t="s">
        <v>18</v>
      </c>
      <c r="C30" s="38"/>
      <c r="D30" s="130" t="s">
        <v>1103</v>
      </c>
      <c r="E30" s="111" t="s">
        <v>880</v>
      </c>
      <c r="F30" s="132" t="str">
        <f t="shared" si="1"/>
        <v>01.1.1.2.2</v>
      </c>
      <c r="J30" s="41"/>
    </row>
    <row r="31" spans="1:10" outlineLevel="5" x14ac:dyDescent="0.2">
      <c r="A31" s="21">
        <f t="shared" si="0"/>
        <v>15</v>
      </c>
      <c r="B31" s="132" t="s">
        <v>19</v>
      </c>
      <c r="C31" s="38"/>
      <c r="D31" s="130" t="s">
        <v>1104</v>
      </c>
      <c r="E31" s="111" t="s">
        <v>880</v>
      </c>
      <c r="F31" s="132" t="str">
        <f t="shared" si="1"/>
        <v>01.1.1.2.2.1</v>
      </c>
      <c r="J31" s="41"/>
    </row>
    <row r="32" spans="1:10" outlineLevel="5" x14ac:dyDescent="0.2">
      <c r="A32" s="21">
        <f t="shared" si="0"/>
        <v>16</v>
      </c>
      <c r="B32" s="132" t="s">
        <v>20</v>
      </c>
      <c r="C32" s="38"/>
      <c r="D32" s="130" t="s">
        <v>1105</v>
      </c>
      <c r="E32" s="111"/>
      <c r="F32" s="132" t="str">
        <f t="shared" si="1"/>
        <v>01.1.1.2.2.2</v>
      </c>
      <c r="J32" s="41"/>
    </row>
    <row r="33" spans="1:10" outlineLevel="5" x14ac:dyDescent="0.2">
      <c r="A33" s="21">
        <f t="shared" si="0"/>
        <v>17</v>
      </c>
      <c r="B33" s="132" t="s">
        <v>21</v>
      </c>
      <c r="C33" s="38"/>
      <c r="D33" s="130" t="s">
        <v>1106</v>
      </c>
      <c r="E33" s="111" t="s">
        <v>880</v>
      </c>
      <c r="F33" s="132" t="str">
        <f t="shared" si="1"/>
        <v>01.1.1.2.2.3</v>
      </c>
      <c r="J33" s="41"/>
    </row>
    <row r="34" spans="1:10" outlineLevel="5" x14ac:dyDescent="0.2">
      <c r="A34" s="21">
        <f t="shared" si="0"/>
        <v>18</v>
      </c>
      <c r="B34" s="132" t="s">
        <v>22</v>
      </c>
      <c r="C34" s="38"/>
      <c r="D34" s="130" t="s">
        <v>1107</v>
      </c>
      <c r="E34" s="111" t="s">
        <v>880</v>
      </c>
      <c r="F34" s="132" t="str">
        <f t="shared" si="1"/>
        <v>01.1.1.2.2.4</v>
      </c>
      <c r="J34" s="41"/>
    </row>
    <row r="35" spans="1:10" outlineLevel="5" x14ac:dyDescent="0.2">
      <c r="A35" s="21">
        <f t="shared" si="0"/>
        <v>19</v>
      </c>
      <c r="B35" s="132" t="s">
        <v>23</v>
      </c>
      <c r="C35" s="38"/>
      <c r="D35" s="130" t="s">
        <v>1108</v>
      </c>
      <c r="E35" s="111"/>
      <c r="F35" s="132" t="str">
        <f t="shared" si="1"/>
        <v>01.1.1.2.2.5</v>
      </c>
      <c r="J35" s="41"/>
    </row>
    <row r="36" spans="1:10" outlineLevel="5" x14ac:dyDescent="0.2">
      <c r="A36" s="21">
        <f t="shared" si="0"/>
        <v>20</v>
      </c>
      <c r="B36" s="132" t="s">
        <v>24</v>
      </c>
      <c r="C36" s="38"/>
      <c r="D36" s="130" t="s">
        <v>1109</v>
      </c>
      <c r="E36" s="111" t="s">
        <v>880</v>
      </c>
      <c r="F36" s="132" t="str">
        <f t="shared" si="1"/>
        <v>01.1.1.2.2.6</v>
      </c>
      <c r="J36" s="41"/>
    </row>
    <row r="37" spans="1:10" outlineLevel="5" x14ac:dyDescent="0.2">
      <c r="A37" s="21">
        <f t="shared" si="0"/>
        <v>21</v>
      </c>
      <c r="B37" s="132" t="s">
        <v>25</v>
      </c>
      <c r="C37" s="38"/>
      <c r="D37" s="130" t="s">
        <v>1110</v>
      </c>
      <c r="E37" s="111" t="s">
        <v>880</v>
      </c>
      <c r="F37" s="132" t="str">
        <f t="shared" si="1"/>
        <v>01.1.1.2.2.7</v>
      </c>
      <c r="J37" s="41"/>
    </row>
    <row r="38" spans="1:10" outlineLevel="5" x14ac:dyDescent="0.2">
      <c r="A38" s="21">
        <f t="shared" si="0"/>
        <v>22</v>
      </c>
      <c r="B38" s="132" t="s">
        <v>26</v>
      </c>
      <c r="C38" s="38"/>
      <c r="D38" s="130" t="s">
        <v>1111</v>
      </c>
      <c r="E38" s="111" t="s">
        <v>880</v>
      </c>
      <c r="F38" s="132" t="str">
        <f t="shared" si="1"/>
        <v>01.1.1.2.2.8</v>
      </c>
      <c r="J38" s="41"/>
    </row>
    <row r="39" spans="1:10" outlineLevel="5" x14ac:dyDescent="0.2">
      <c r="A39" s="21">
        <f t="shared" si="0"/>
        <v>23</v>
      </c>
      <c r="B39" s="132" t="s">
        <v>602</v>
      </c>
      <c r="C39" s="38"/>
      <c r="D39" s="130" t="s">
        <v>1112</v>
      </c>
      <c r="E39" s="111" t="s">
        <v>880</v>
      </c>
      <c r="F39" s="132" t="str">
        <f t="shared" si="1"/>
        <v>01.1.1.2.2.9</v>
      </c>
      <c r="J39" s="41"/>
    </row>
    <row r="40" spans="1:10" outlineLevel="5" x14ac:dyDescent="0.2">
      <c r="A40" s="21">
        <f t="shared" si="0"/>
        <v>24</v>
      </c>
      <c r="B40" s="132" t="s">
        <v>603</v>
      </c>
      <c r="C40" s="38"/>
      <c r="D40" s="130" t="s">
        <v>1113</v>
      </c>
      <c r="E40" s="111"/>
      <c r="F40" s="132" t="str">
        <f t="shared" si="1"/>
        <v>01.1.1.2.2.10</v>
      </c>
      <c r="J40" s="41"/>
    </row>
    <row r="41" spans="1:10" outlineLevel="5" x14ac:dyDescent="0.2">
      <c r="A41" s="21">
        <f t="shared" si="0"/>
        <v>25</v>
      </c>
      <c r="B41" s="132" t="s">
        <v>604</v>
      </c>
      <c r="C41" s="38"/>
      <c r="D41" s="130" t="s">
        <v>1114</v>
      </c>
      <c r="E41" s="111"/>
      <c r="F41" s="132" t="str">
        <f t="shared" si="1"/>
        <v>01.1.1.2.2.11</v>
      </c>
      <c r="J41" s="41"/>
    </row>
    <row r="42" spans="1:10" outlineLevel="5" x14ac:dyDescent="0.2">
      <c r="A42" s="21">
        <f t="shared" si="0"/>
        <v>26</v>
      </c>
      <c r="B42" s="132" t="s">
        <v>538</v>
      </c>
      <c r="C42" s="38"/>
      <c r="D42" s="130" t="s">
        <v>1115</v>
      </c>
      <c r="E42" s="111" t="s">
        <v>880</v>
      </c>
      <c r="F42" s="132" t="str">
        <f t="shared" si="1"/>
        <v>01.1.1.2.2.12</v>
      </c>
      <c r="J42" s="41"/>
    </row>
    <row r="43" spans="1:10" outlineLevel="4" x14ac:dyDescent="0.2">
      <c r="A43" s="21">
        <f t="shared" si="0"/>
        <v>27</v>
      </c>
      <c r="B43" s="132" t="s">
        <v>52</v>
      </c>
      <c r="C43" s="38"/>
      <c r="D43" s="130" t="s">
        <v>1116</v>
      </c>
      <c r="E43" s="111" t="s">
        <v>880</v>
      </c>
      <c r="F43" s="132" t="str">
        <f t="shared" si="1"/>
        <v>01.1.1.2.3</v>
      </c>
      <c r="J43" s="41"/>
    </row>
    <row r="44" spans="1:10" outlineLevel="5" x14ac:dyDescent="0.2">
      <c r="A44" s="21">
        <f t="shared" si="0"/>
        <v>28</v>
      </c>
      <c r="B44" s="132" t="s">
        <v>53</v>
      </c>
      <c r="C44" s="38"/>
      <c r="D44" s="130" t="s">
        <v>1117</v>
      </c>
      <c r="E44" s="111" t="s">
        <v>880</v>
      </c>
      <c r="F44" s="132" t="str">
        <f t="shared" si="1"/>
        <v>01.1.1.2.3.1</v>
      </c>
      <c r="J44" s="41"/>
    </row>
    <row r="45" spans="1:10" outlineLevel="5" x14ac:dyDescent="0.2">
      <c r="A45" s="21">
        <f t="shared" si="0"/>
        <v>29</v>
      </c>
      <c r="B45" s="132" t="s">
        <v>54</v>
      </c>
      <c r="C45" s="45"/>
      <c r="D45" s="130" t="s">
        <v>1118</v>
      </c>
      <c r="E45" s="111" t="s">
        <v>880</v>
      </c>
      <c r="F45" s="132" t="str">
        <f t="shared" si="1"/>
        <v>01.1.1.2.3.2</v>
      </c>
      <c r="H45" s="21"/>
      <c r="I45" s="22"/>
      <c r="J45" s="44"/>
    </row>
    <row r="46" spans="1:10" outlineLevel="5" x14ac:dyDescent="0.2">
      <c r="A46" s="21">
        <f t="shared" si="0"/>
        <v>30</v>
      </c>
      <c r="B46" s="132" t="s">
        <v>55</v>
      </c>
      <c r="C46" s="45"/>
      <c r="D46" s="130" t="s">
        <v>1119</v>
      </c>
      <c r="E46" s="111" t="s">
        <v>880</v>
      </c>
      <c r="F46" s="132" t="str">
        <f t="shared" si="1"/>
        <v>01.1.1.2.3.3</v>
      </c>
      <c r="H46" s="21"/>
      <c r="I46" s="22"/>
      <c r="J46" s="44"/>
    </row>
    <row r="47" spans="1:10" outlineLevel="5" x14ac:dyDescent="0.2">
      <c r="A47" s="21">
        <f t="shared" si="0"/>
        <v>31</v>
      </c>
      <c r="B47" s="132" t="s">
        <v>56</v>
      </c>
      <c r="C47" s="45"/>
      <c r="D47" s="130" t="s">
        <v>1120</v>
      </c>
      <c r="E47" s="111" t="s">
        <v>880</v>
      </c>
      <c r="F47" s="132" t="str">
        <f t="shared" si="1"/>
        <v>01.1.1.2.3.4</v>
      </c>
      <c r="H47" s="21"/>
      <c r="I47" s="22"/>
      <c r="J47" s="44"/>
    </row>
    <row r="48" spans="1:10" outlineLevel="5" x14ac:dyDescent="0.2">
      <c r="A48" s="21">
        <f t="shared" si="0"/>
        <v>32</v>
      </c>
      <c r="B48" s="132" t="s">
        <v>57</v>
      </c>
      <c r="C48" s="45"/>
      <c r="D48" s="130" t="s">
        <v>1121</v>
      </c>
      <c r="E48" s="111" t="s">
        <v>880</v>
      </c>
      <c r="F48" s="132" t="str">
        <f t="shared" si="1"/>
        <v>01.1.1.2.3.5</v>
      </c>
      <c r="H48" s="21"/>
      <c r="I48" s="22"/>
      <c r="J48" s="44"/>
    </row>
    <row r="49" spans="1:10" outlineLevel="5" x14ac:dyDescent="0.2">
      <c r="A49" s="21">
        <f t="shared" si="0"/>
        <v>33</v>
      </c>
      <c r="B49" s="132" t="s">
        <v>58</v>
      </c>
      <c r="C49" s="45"/>
      <c r="D49" s="130" t="s">
        <v>1122</v>
      </c>
      <c r="E49" s="111" t="s">
        <v>880</v>
      </c>
      <c r="F49" s="132" t="str">
        <f t="shared" si="1"/>
        <v>01.1.1.2.3.6</v>
      </c>
      <c r="H49" s="21"/>
      <c r="I49" s="22"/>
      <c r="J49" s="44"/>
    </row>
    <row r="50" spans="1:10" outlineLevel="5" x14ac:dyDescent="0.2">
      <c r="A50" s="21">
        <f t="shared" si="0"/>
        <v>34</v>
      </c>
      <c r="B50" s="132" t="s">
        <v>59</v>
      </c>
      <c r="C50" s="45"/>
      <c r="D50" s="130" t="s">
        <v>1123</v>
      </c>
      <c r="E50" s="111" t="s">
        <v>880</v>
      </c>
      <c r="F50" s="132" t="str">
        <f t="shared" si="1"/>
        <v>01.1.1.2.3.7</v>
      </c>
      <c r="H50" s="21"/>
      <c r="I50" s="22"/>
      <c r="J50" s="44"/>
    </row>
    <row r="51" spans="1:10" outlineLevel="5" x14ac:dyDescent="0.2">
      <c r="A51" s="21">
        <f t="shared" si="0"/>
        <v>35</v>
      </c>
      <c r="B51" s="132" t="s">
        <v>605</v>
      </c>
      <c r="C51" s="45"/>
      <c r="D51" s="130" t="s">
        <v>1124</v>
      </c>
      <c r="E51" s="111" t="s">
        <v>880</v>
      </c>
      <c r="F51" s="132" t="str">
        <f t="shared" si="1"/>
        <v>01.1.1.2.3.8</v>
      </c>
      <c r="H51" s="21"/>
      <c r="I51" s="22"/>
      <c r="J51" s="44"/>
    </row>
    <row r="52" spans="1:10" outlineLevel="3" x14ac:dyDescent="0.2">
      <c r="A52" s="21">
        <f t="shared" si="0"/>
        <v>36</v>
      </c>
      <c r="B52" s="132" t="s">
        <v>895</v>
      </c>
      <c r="C52" s="45"/>
      <c r="D52" s="130" t="s">
        <v>1125</v>
      </c>
      <c r="E52" s="111" t="s">
        <v>880</v>
      </c>
      <c r="F52" s="132" t="str">
        <f t="shared" si="1"/>
        <v>01.1.1.3</v>
      </c>
      <c r="H52" s="21"/>
      <c r="I52" s="22"/>
      <c r="J52" s="44"/>
    </row>
    <row r="53" spans="1:10" outlineLevel="3" x14ac:dyDescent="0.2">
      <c r="A53" s="21">
        <f t="shared" si="0"/>
        <v>37</v>
      </c>
      <c r="B53" s="132" t="s">
        <v>60</v>
      </c>
      <c r="C53" s="45"/>
      <c r="D53" s="130" t="s">
        <v>1126</v>
      </c>
      <c r="E53" s="111" t="s">
        <v>880</v>
      </c>
      <c r="F53" s="132" t="str">
        <f t="shared" si="1"/>
        <v>01.1.1.3.1</v>
      </c>
      <c r="H53" s="21"/>
      <c r="I53" s="22"/>
      <c r="J53" s="44"/>
    </row>
    <row r="54" spans="1:10" outlineLevel="4" x14ac:dyDescent="0.2">
      <c r="A54" s="21">
        <f t="shared" si="0"/>
        <v>38</v>
      </c>
      <c r="B54" s="132" t="s">
        <v>536</v>
      </c>
      <c r="C54" s="45"/>
      <c r="D54" s="130" t="s">
        <v>1127</v>
      </c>
      <c r="E54" s="111" t="s">
        <v>880</v>
      </c>
      <c r="F54" s="132" t="str">
        <f t="shared" si="1"/>
        <v>01.1.1.3.2</v>
      </c>
      <c r="H54" s="21"/>
      <c r="I54" s="22"/>
      <c r="J54" s="44"/>
    </row>
    <row r="55" spans="1:10" outlineLevel="4" x14ac:dyDescent="0.2">
      <c r="A55" s="21">
        <f t="shared" si="0"/>
        <v>39</v>
      </c>
      <c r="B55" s="132" t="s">
        <v>537</v>
      </c>
      <c r="C55" s="45"/>
      <c r="D55" s="130" t="s">
        <v>1128</v>
      </c>
      <c r="E55" s="111" t="s">
        <v>880</v>
      </c>
      <c r="F55" s="132" t="str">
        <f t="shared" si="1"/>
        <v>01.1.1.3.3</v>
      </c>
      <c r="H55" s="21"/>
      <c r="I55" s="22"/>
      <c r="J55" s="44"/>
    </row>
    <row r="56" spans="1:10" outlineLevel="3" x14ac:dyDescent="0.2">
      <c r="A56" s="21">
        <f t="shared" si="0"/>
        <v>40</v>
      </c>
      <c r="B56" s="132" t="s">
        <v>896</v>
      </c>
      <c r="C56" s="45"/>
      <c r="D56" s="130" t="s">
        <v>1129</v>
      </c>
      <c r="E56" s="111" t="s">
        <v>880</v>
      </c>
      <c r="F56" s="132" t="str">
        <f t="shared" si="1"/>
        <v>01.1.1.4</v>
      </c>
      <c r="H56" s="21"/>
      <c r="I56" s="22"/>
      <c r="J56" s="44"/>
    </row>
    <row r="57" spans="1:10" outlineLevel="4" x14ac:dyDescent="0.2">
      <c r="A57" s="21">
        <f t="shared" si="0"/>
        <v>41</v>
      </c>
      <c r="B57" s="132" t="s">
        <v>61</v>
      </c>
      <c r="C57" s="45"/>
      <c r="D57" s="130" t="s">
        <v>1130</v>
      </c>
      <c r="E57" s="111" t="s">
        <v>880</v>
      </c>
      <c r="F57" s="132" t="str">
        <f t="shared" si="1"/>
        <v>01.1.1.4.1</v>
      </c>
      <c r="H57" s="21"/>
      <c r="I57" s="22"/>
      <c r="J57" s="44"/>
    </row>
    <row r="58" spans="1:10" outlineLevel="5" x14ac:dyDescent="0.2">
      <c r="A58" s="21">
        <f t="shared" si="0"/>
        <v>42</v>
      </c>
      <c r="B58" s="132" t="s">
        <v>62</v>
      </c>
      <c r="C58" s="45"/>
      <c r="D58" s="130" t="s">
        <v>1131</v>
      </c>
      <c r="E58" s="111" t="s">
        <v>880</v>
      </c>
      <c r="F58" s="132" t="str">
        <f t="shared" si="1"/>
        <v>01.1.1.4.1.1</v>
      </c>
      <c r="H58" s="21"/>
      <c r="I58" s="22"/>
      <c r="J58" s="44"/>
    </row>
    <row r="59" spans="1:10" outlineLevel="5" x14ac:dyDescent="0.2">
      <c r="A59" s="21">
        <f t="shared" si="0"/>
        <v>43</v>
      </c>
      <c r="B59" s="132" t="s">
        <v>63</v>
      </c>
      <c r="C59" s="45"/>
      <c r="D59" s="130" t="s">
        <v>1132</v>
      </c>
      <c r="E59" s="111" t="s">
        <v>880</v>
      </c>
      <c r="F59" s="132" t="str">
        <f t="shared" si="1"/>
        <v>01.1.1.4.1.2</v>
      </c>
      <c r="H59" s="21"/>
      <c r="I59" s="22"/>
      <c r="J59" s="44"/>
    </row>
    <row r="60" spans="1:10" outlineLevel="5" x14ac:dyDescent="0.2">
      <c r="A60" s="21">
        <f t="shared" si="0"/>
        <v>44</v>
      </c>
      <c r="B60" s="132" t="s">
        <v>64</v>
      </c>
      <c r="C60" s="45"/>
      <c r="D60" s="130" t="s">
        <v>1133</v>
      </c>
      <c r="E60" s="111" t="s">
        <v>880</v>
      </c>
      <c r="F60" s="132" t="str">
        <f t="shared" si="1"/>
        <v>01.1.1.4.1.3</v>
      </c>
      <c r="H60" s="21"/>
      <c r="I60" s="22"/>
      <c r="J60" s="44"/>
    </row>
    <row r="61" spans="1:10" outlineLevel="4" x14ac:dyDescent="0.2">
      <c r="A61" s="21">
        <f t="shared" si="0"/>
        <v>45</v>
      </c>
      <c r="B61" s="132" t="s">
        <v>65</v>
      </c>
      <c r="C61" s="45"/>
      <c r="D61" s="130" t="s">
        <v>1134</v>
      </c>
      <c r="E61" s="111" t="s">
        <v>880</v>
      </c>
      <c r="F61" s="132" t="str">
        <f t="shared" si="1"/>
        <v>01.1.1.4.2</v>
      </c>
      <c r="H61" s="21"/>
      <c r="I61" s="22"/>
      <c r="J61" s="44"/>
    </row>
    <row r="62" spans="1:10" outlineLevel="5" x14ac:dyDescent="0.2">
      <c r="A62" s="21">
        <f t="shared" si="0"/>
        <v>46</v>
      </c>
      <c r="B62" s="132" t="s">
        <v>66</v>
      </c>
      <c r="C62" s="45"/>
      <c r="D62" s="130" t="s">
        <v>1135</v>
      </c>
      <c r="E62" s="111" t="s">
        <v>880</v>
      </c>
      <c r="F62" s="132" t="str">
        <f t="shared" si="1"/>
        <v>01.1.1.4.2.1</v>
      </c>
      <c r="H62" s="21"/>
      <c r="I62" s="22"/>
      <c r="J62" s="44"/>
    </row>
    <row r="63" spans="1:10" outlineLevel="5" x14ac:dyDescent="0.2">
      <c r="A63" s="21">
        <f t="shared" si="0"/>
        <v>47</v>
      </c>
      <c r="B63" s="132" t="s">
        <v>67</v>
      </c>
      <c r="C63" s="45"/>
      <c r="D63" s="130" t="s">
        <v>1136</v>
      </c>
      <c r="E63" s="111" t="s">
        <v>880</v>
      </c>
      <c r="F63" s="132" t="str">
        <f t="shared" si="1"/>
        <v>01.1.1.4.2.2</v>
      </c>
      <c r="H63" s="21"/>
      <c r="I63" s="22"/>
      <c r="J63" s="44"/>
    </row>
    <row r="64" spans="1:10" outlineLevel="5" x14ac:dyDescent="0.2">
      <c r="A64" s="21">
        <f t="shared" si="0"/>
        <v>48</v>
      </c>
      <c r="B64" s="132" t="s">
        <v>68</v>
      </c>
      <c r="C64" s="45"/>
      <c r="D64" s="130" t="s">
        <v>1137</v>
      </c>
      <c r="E64" s="111" t="s">
        <v>880</v>
      </c>
      <c r="F64" s="132" t="str">
        <f t="shared" si="1"/>
        <v>01.1.1.4.2.3</v>
      </c>
      <c r="H64" s="21"/>
      <c r="I64" s="22"/>
      <c r="J64" s="44"/>
    </row>
    <row r="65" spans="1:10" outlineLevel="5" x14ac:dyDescent="0.2">
      <c r="A65" s="21">
        <f t="shared" si="0"/>
        <v>49</v>
      </c>
      <c r="B65" s="132" t="s">
        <v>69</v>
      </c>
      <c r="C65" s="45"/>
      <c r="D65" s="130" t="s">
        <v>1138</v>
      </c>
      <c r="E65" s="111" t="s">
        <v>880</v>
      </c>
      <c r="F65" s="132" t="str">
        <f t="shared" si="1"/>
        <v>01.1.1.4.2.4</v>
      </c>
      <c r="H65" s="21"/>
      <c r="I65" s="22"/>
      <c r="J65" s="44"/>
    </row>
    <row r="66" spans="1:10" outlineLevel="5" x14ac:dyDescent="0.2">
      <c r="A66" s="21">
        <f t="shared" si="0"/>
        <v>50</v>
      </c>
      <c r="B66" s="132" t="s">
        <v>70</v>
      </c>
      <c r="C66" s="45"/>
      <c r="D66" s="130" t="s">
        <v>1139</v>
      </c>
      <c r="E66" s="111" t="s">
        <v>880</v>
      </c>
      <c r="F66" s="132" t="str">
        <f t="shared" si="1"/>
        <v>01.1.1.4.2.5</v>
      </c>
      <c r="H66" s="21"/>
      <c r="I66" s="22"/>
      <c r="J66" s="44"/>
    </row>
    <row r="67" spans="1:10" outlineLevel="5" x14ac:dyDescent="0.2">
      <c r="A67" s="21">
        <f t="shared" si="0"/>
        <v>51</v>
      </c>
      <c r="B67" s="132" t="s">
        <v>71</v>
      </c>
      <c r="C67" s="45"/>
      <c r="D67" s="130" t="s">
        <v>1140</v>
      </c>
      <c r="E67" s="111" t="s">
        <v>880</v>
      </c>
      <c r="F67" s="132" t="str">
        <f t="shared" si="1"/>
        <v>01.1.1.4.2.6</v>
      </c>
      <c r="H67" s="21"/>
      <c r="I67" s="22"/>
      <c r="J67" s="44"/>
    </row>
    <row r="68" spans="1:10" outlineLevel="4" x14ac:dyDescent="0.2">
      <c r="A68" s="21">
        <f t="shared" si="0"/>
        <v>52</v>
      </c>
      <c r="B68" s="132" t="s">
        <v>72</v>
      </c>
      <c r="C68" s="45"/>
      <c r="D68" s="130" t="s">
        <v>1141</v>
      </c>
      <c r="E68" s="111" t="s">
        <v>880</v>
      </c>
      <c r="F68" s="132" t="str">
        <f t="shared" si="1"/>
        <v>01.1.1.4.3</v>
      </c>
      <c r="H68" s="21"/>
      <c r="I68" s="22"/>
      <c r="J68" s="44"/>
    </row>
    <row r="69" spans="1:10" outlineLevel="3" x14ac:dyDescent="0.2">
      <c r="A69" s="21">
        <f t="shared" si="0"/>
        <v>53</v>
      </c>
      <c r="B69" s="132" t="s">
        <v>897</v>
      </c>
      <c r="C69" s="45"/>
      <c r="D69" s="130" t="s">
        <v>1142</v>
      </c>
      <c r="E69" s="111" t="s">
        <v>880</v>
      </c>
      <c r="F69" s="132" t="str">
        <f t="shared" si="1"/>
        <v>01.1.1.5</v>
      </c>
      <c r="H69" s="21"/>
      <c r="I69" s="22"/>
      <c r="J69" s="44"/>
    </row>
    <row r="70" spans="1:10" outlineLevel="4" x14ac:dyDescent="0.2">
      <c r="A70" s="21">
        <f t="shared" si="0"/>
        <v>54</v>
      </c>
      <c r="B70" s="132" t="s">
        <v>73</v>
      </c>
      <c r="C70" s="45"/>
      <c r="D70" s="130" t="s">
        <v>1143</v>
      </c>
      <c r="E70" s="111" t="s">
        <v>880</v>
      </c>
      <c r="F70" s="132" t="str">
        <f t="shared" si="1"/>
        <v>01.1.1.5.1</v>
      </c>
      <c r="H70" s="21"/>
      <c r="I70" s="22"/>
      <c r="J70" s="44"/>
    </row>
    <row r="71" spans="1:10" outlineLevel="5" x14ac:dyDescent="0.2">
      <c r="A71" s="21">
        <f t="shared" si="0"/>
        <v>55</v>
      </c>
      <c r="B71" s="132" t="s">
        <v>74</v>
      </c>
      <c r="C71" s="45"/>
      <c r="D71" s="130" t="s">
        <v>1144</v>
      </c>
      <c r="E71" s="111" t="s">
        <v>880</v>
      </c>
      <c r="F71" s="132" t="str">
        <f t="shared" si="1"/>
        <v>01.1.1.5.1.1</v>
      </c>
      <c r="H71" s="21"/>
      <c r="I71" s="22"/>
      <c r="J71" s="44"/>
    </row>
    <row r="72" spans="1:10" outlineLevel="4" x14ac:dyDescent="0.2">
      <c r="A72" s="21">
        <f t="shared" si="0"/>
        <v>56</v>
      </c>
      <c r="B72" s="132" t="s">
        <v>75</v>
      </c>
      <c r="C72" s="45"/>
      <c r="D72" s="130" t="s">
        <v>1145</v>
      </c>
      <c r="E72" s="111" t="s">
        <v>880</v>
      </c>
      <c r="F72" s="132" t="str">
        <f t="shared" si="1"/>
        <v>01.1.1.5.2</v>
      </c>
      <c r="H72" s="21"/>
      <c r="I72" s="22"/>
      <c r="J72" s="44"/>
    </row>
    <row r="73" spans="1:10" outlineLevel="4" x14ac:dyDescent="0.2">
      <c r="A73" s="21">
        <f t="shared" si="0"/>
        <v>57</v>
      </c>
      <c r="B73" s="132" t="s">
        <v>81</v>
      </c>
      <c r="C73" s="45"/>
      <c r="D73" s="130" t="s">
        <v>1146</v>
      </c>
      <c r="E73" s="111" t="s">
        <v>880</v>
      </c>
      <c r="F73" s="132" t="str">
        <f t="shared" si="1"/>
        <v>01.1.1.5.3</v>
      </c>
      <c r="H73" s="21"/>
      <c r="I73" s="22"/>
      <c r="J73" s="44"/>
    </row>
    <row r="74" spans="1:10" outlineLevel="2" x14ac:dyDescent="0.2">
      <c r="A74" s="21">
        <f t="shared" si="0"/>
        <v>58</v>
      </c>
      <c r="B74" s="132" t="s">
        <v>898</v>
      </c>
      <c r="C74" s="45"/>
      <c r="D74" s="130" t="s">
        <v>1147</v>
      </c>
      <c r="E74" s="111" t="s">
        <v>880</v>
      </c>
      <c r="F74" s="132" t="str">
        <f t="shared" si="1"/>
        <v>01.1.2</v>
      </c>
      <c r="H74" s="21"/>
      <c r="I74" s="22"/>
      <c r="J74" s="44"/>
    </row>
    <row r="75" spans="1:10" outlineLevel="3" x14ac:dyDescent="0.2">
      <c r="A75" s="21">
        <f t="shared" si="0"/>
        <v>59</v>
      </c>
      <c r="B75" s="132" t="s">
        <v>82</v>
      </c>
      <c r="C75" s="45"/>
      <c r="D75" s="130" t="s">
        <v>1148</v>
      </c>
      <c r="E75" s="111" t="s">
        <v>880</v>
      </c>
      <c r="F75" s="132" t="str">
        <f t="shared" si="1"/>
        <v>01.1.2.1</v>
      </c>
      <c r="H75" s="21"/>
      <c r="I75" s="22"/>
      <c r="J75" s="44"/>
    </row>
    <row r="76" spans="1:10" outlineLevel="4" x14ac:dyDescent="0.2">
      <c r="A76" s="21">
        <f t="shared" si="0"/>
        <v>60</v>
      </c>
      <c r="B76" s="132" t="s">
        <v>83</v>
      </c>
      <c r="C76" s="45"/>
      <c r="D76" s="130" t="s">
        <v>1149</v>
      </c>
      <c r="E76" s="111" t="s">
        <v>880</v>
      </c>
      <c r="F76" s="132" t="str">
        <f t="shared" si="1"/>
        <v>01.1.2.1.1</v>
      </c>
      <c r="H76" s="21"/>
      <c r="I76" s="22"/>
      <c r="J76" s="44"/>
    </row>
    <row r="77" spans="1:10" outlineLevel="3" x14ac:dyDescent="0.2">
      <c r="A77" s="21">
        <f t="shared" si="0"/>
        <v>61</v>
      </c>
      <c r="B77" s="132" t="s">
        <v>84</v>
      </c>
      <c r="C77" s="45"/>
      <c r="D77" s="130" t="s">
        <v>1150</v>
      </c>
      <c r="E77" s="111" t="s">
        <v>880</v>
      </c>
      <c r="F77" s="132" t="str">
        <f t="shared" si="1"/>
        <v>01.1.2.2</v>
      </c>
      <c r="H77" s="21"/>
      <c r="I77" s="22"/>
      <c r="J77" s="44"/>
    </row>
    <row r="78" spans="1:10" outlineLevel="2" x14ac:dyDescent="0.2">
      <c r="A78" s="21">
        <f t="shared" si="0"/>
        <v>62</v>
      </c>
      <c r="B78" s="132" t="s">
        <v>899</v>
      </c>
      <c r="C78" s="45"/>
      <c r="D78" s="130" t="s">
        <v>1151</v>
      </c>
      <c r="E78" s="111" t="s">
        <v>880</v>
      </c>
      <c r="F78" s="132" t="str">
        <f t="shared" si="1"/>
        <v>01.1.3</v>
      </c>
      <c r="H78" s="21"/>
      <c r="I78" s="22"/>
      <c r="J78" s="44"/>
    </row>
    <row r="79" spans="1:10" outlineLevel="3" x14ac:dyDescent="0.2">
      <c r="A79" s="21">
        <f t="shared" si="0"/>
        <v>63</v>
      </c>
      <c r="B79" s="132" t="s">
        <v>85</v>
      </c>
      <c r="C79" s="45"/>
      <c r="D79" s="130" t="s">
        <v>1152</v>
      </c>
      <c r="E79" s="111" t="s">
        <v>880</v>
      </c>
      <c r="F79" s="132" t="str">
        <f t="shared" si="1"/>
        <v>01.1.3.1</v>
      </c>
      <c r="H79" s="21"/>
      <c r="I79" s="22"/>
      <c r="J79" s="44"/>
    </row>
    <row r="80" spans="1:10" outlineLevel="4" x14ac:dyDescent="0.2">
      <c r="A80" s="21">
        <f t="shared" si="0"/>
        <v>64</v>
      </c>
      <c r="B80" s="132" t="s">
        <v>86</v>
      </c>
      <c r="C80" s="45"/>
      <c r="D80" s="130" t="s">
        <v>1153</v>
      </c>
      <c r="E80" s="111" t="s">
        <v>880</v>
      </c>
      <c r="F80" s="132" t="str">
        <f t="shared" si="1"/>
        <v>01.1.3.1.1</v>
      </c>
      <c r="H80" s="21"/>
      <c r="I80" s="22"/>
      <c r="J80" s="44"/>
    </row>
    <row r="81" spans="1:10" outlineLevel="4" x14ac:dyDescent="0.2">
      <c r="A81" s="21">
        <f t="shared" si="0"/>
        <v>65</v>
      </c>
      <c r="B81" s="132" t="s">
        <v>87</v>
      </c>
      <c r="C81" s="45"/>
      <c r="D81" s="130" t="s">
        <v>1154</v>
      </c>
      <c r="E81" s="111" t="s">
        <v>880</v>
      </c>
      <c r="F81" s="132" t="str">
        <f t="shared" si="1"/>
        <v>01.1.3.1.2</v>
      </c>
      <c r="H81" s="21"/>
      <c r="I81" s="22"/>
      <c r="J81" s="44"/>
    </row>
    <row r="82" spans="1:10" outlineLevel="4" x14ac:dyDescent="0.2">
      <c r="A82" s="21">
        <f t="shared" si="0"/>
        <v>66</v>
      </c>
      <c r="B82" s="132" t="s">
        <v>88</v>
      </c>
      <c r="C82" s="45"/>
      <c r="D82" s="130" t="s">
        <v>1155</v>
      </c>
      <c r="E82" s="111" t="s">
        <v>880</v>
      </c>
      <c r="F82" s="132" t="str">
        <f t="shared" si="1"/>
        <v>01.1.3.1.3</v>
      </c>
      <c r="H82" s="21"/>
      <c r="I82" s="22"/>
      <c r="J82" s="44"/>
    </row>
    <row r="83" spans="1:10" outlineLevel="4" x14ac:dyDescent="0.2">
      <c r="A83" s="21">
        <f t="shared" si="0"/>
        <v>67</v>
      </c>
      <c r="B83" s="132" t="s">
        <v>89</v>
      </c>
      <c r="C83" s="45"/>
      <c r="D83" s="130" t="s">
        <v>1156</v>
      </c>
      <c r="E83" s="111" t="s">
        <v>880</v>
      </c>
      <c r="F83" s="132" t="str">
        <f t="shared" si="1"/>
        <v>01.1.3.1.4</v>
      </c>
      <c r="H83" s="21"/>
      <c r="I83" s="22"/>
      <c r="J83" s="44"/>
    </row>
    <row r="84" spans="1:10" outlineLevel="4" x14ac:dyDescent="0.2">
      <c r="A84" s="21">
        <f t="shared" ref="A84:A143" si="2">A83+1</f>
        <v>68</v>
      </c>
      <c r="B84" s="132" t="s">
        <v>90</v>
      </c>
      <c r="C84" s="45"/>
      <c r="D84" s="130" t="s">
        <v>1157</v>
      </c>
      <c r="E84" s="111" t="s">
        <v>880</v>
      </c>
      <c r="F84" s="132" t="str">
        <f t="shared" si="1"/>
        <v>01.1.3.1.5</v>
      </c>
      <c r="H84" s="21"/>
      <c r="I84" s="22"/>
      <c r="J84" s="44"/>
    </row>
    <row r="85" spans="1:10" outlineLevel="4" x14ac:dyDescent="0.2">
      <c r="A85" s="21">
        <f t="shared" si="2"/>
        <v>69</v>
      </c>
      <c r="B85" s="132" t="s">
        <v>91</v>
      </c>
      <c r="C85" s="45"/>
      <c r="D85" s="130" t="s">
        <v>1158</v>
      </c>
      <c r="E85" s="111" t="s">
        <v>880</v>
      </c>
      <c r="F85" s="132" t="str">
        <f t="shared" si="1"/>
        <v>01.1.3.1.6</v>
      </c>
      <c r="H85" s="21"/>
      <c r="I85" s="22"/>
      <c r="J85" s="44"/>
    </row>
    <row r="86" spans="1:10" outlineLevel="4" x14ac:dyDescent="0.2">
      <c r="A86" s="21">
        <f t="shared" si="2"/>
        <v>70</v>
      </c>
      <c r="B86" s="132" t="s">
        <v>92</v>
      </c>
      <c r="C86" s="45"/>
      <c r="D86" s="130" t="s">
        <v>1159</v>
      </c>
      <c r="E86" s="111" t="s">
        <v>880</v>
      </c>
      <c r="F86" s="132" t="str">
        <f t="shared" si="1"/>
        <v>01.1.3.1.7</v>
      </c>
      <c r="H86" s="21"/>
      <c r="I86" s="22"/>
      <c r="J86" s="44"/>
    </row>
    <row r="87" spans="1:10" outlineLevel="4" x14ac:dyDescent="0.2">
      <c r="A87" s="21">
        <f t="shared" si="2"/>
        <v>71</v>
      </c>
      <c r="B87" s="132" t="s">
        <v>93</v>
      </c>
      <c r="C87" s="45"/>
      <c r="D87" s="130" t="s">
        <v>1160</v>
      </c>
      <c r="E87" s="111" t="s">
        <v>880</v>
      </c>
      <c r="F87" s="132" t="str">
        <f t="shared" si="1"/>
        <v>01.1.3.1.8</v>
      </c>
      <c r="H87" s="21"/>
      <c r="I87" s="22"/>
      <c r="J87" s="44"/>
    </row>
    <row r="88" spans="1:10" outlineLevel="4" x14ac:dyDescent="0.2">
      <c r="A88" s="21">
        <f t="shared" si="2"/>
        <v>72</v>
      </c>
      <c r="B88" s="132" t="s">
        <v>94</v>
      </c>
      <c r="C88" s="45"/>
      <c r="D88" s="130" t="s">
        <v>1161</v>
      </c>
      <c r="E88" s="111" t="s">
        <v>880</v>
      </c>
      <c r="F88" s="132" t="str">
        <f t="shared" si="1"/>
        <v>01.1.3.1.9</v>
      </c>
      <c r="H88" s="21"/>
      <c r="I88" s="22"/>
      <c r="J88" s="44"/>
    </row>
    <row r="89" spans="1:10" outlineLevel="4" x14ac:dyDescent="0.2">
      <c r="A89" s="21">
        <f t="shared" si="2"/>
        <v>73</v>
      </c>
      <c r="B89" s="132" t="s">
        <v>95</v>
      </c>
      <c r="C89" s="45"/>
      <c r="D89" s="130" t="s">
        <v>1162</v>
      </c>
      <c r="E89" s="111" t="s">
        <v>880</v>
      </c>
      <c r="F89" s="132" t="str">
        <f t="shared" ref="F89:F142" si="3">B89</f>
        <v>01.1.3.1.10</v>
      </c>
      <c r="H89" s="21"/>
      <c r="I89" s="22"/>
      <c r="J89" s="44"/>
    </row>
    <row r="90" spans="1:10" outlineLevel="4" x14ac:dyDescent="0.2">
      <c r="A90" s="21">
        <f t="shared" si="2"/>
        <v>74</v>
      </c>
      <c r="B90" s="132" t="s">
        <v>96</v>
      </c>
      <c r="C90" s="45"/>
      <c r="D90" s="130" t="s">
        <v>1163</v>
      </c>
      <c r="E90" s="111" t="s">
        <v>880</v>
      </c>
      <c r="F90" s="132" t="str">
        <f t="shared" si="3"/>
        <v>01.1.3.1.11</v>
      </c>
      <c r="H90" s="21"/>
      <c r="I90" s="22"/>
      <c r="J90" s="44"/>
    </row>
    <row r="91" spans="1:10" outlineLevel="4" x14ac:dyDescent="0.2">
      <c r="A91" s="21">
        <f t="shared" si="2"/>
        <v>75</v>
      </c>
      <c r="B91" s="132" t="s">
        <v>97</v>
      </c>
      <c r="C91" s="45"/>
      <c r="D91" s="130" t="s">
        <v>1164</v>
      </c>
      <c r="E91" s="111" t="s">
        <v>880</v>
      </c>
      <c r="F91" s="132" t="str">
        <f t="shared" si="3"/>
        <v>01.1.3.1.12</v>
      </c>
      <c r="H91" s="21"/>
      <c r="I91" s="22"/>
      <c r="J91" s="44"/>
    </row>
    <row r="92" spans="1:10" outlineLevel="4" x14ac:dyDescent="0.2">
      <c r="A92" s="21">
        <f t="shared" si="2"/>
        <v>76</v>
      </c>
      <c r="B92" s="132" t="s">
        <v>98</v>
      </c>
      <c r="C92" s="45"/>
      <c r="D92" s="130" t="s">
        <v>1165</v>
      </c>
      <c r="E92" s="111" t="s">
        <v>880</v>
      </c>
      <c r="F92" s="132" t="str">
        <f t="shared" si="3"/>
        <v>01.1.3.1.13</v>
      </c>
      <c r="H92" s="21"/>
      <c r="I92" s="22"/>
      <c r="J92" s="44"/>
    </row>
    <row r="93" spans="1:10" outlineLevel="4" x14ac:dyDescent="0.2">
      <c r="A93" s="21">
        <f t="shared" si="2"/>
        <v>77</v>
      </c>
      <c r="B93" s="132" t="s">
        <v>99</v>
      </c>
      <c r="C93" s="45"/>
      <c r="D93" s="130" t="s">
        <v>1166</v>
      </c>
      <c r="E93" s="111" t="s">
        <v>880</v>
      </c>
      <c r="F93" s="132" t="str">
        <f t="shared" si="3"/>
        <v>01.1.3.1.14</v>
      </c>
      <c r="H93" s="21"/>
      <c r="I93" s="22"/>
      <c r="J93" s="44"/>
    </row>
    <row r="94" spans="1:10" outlineLevel="4" x14ac:dyDescent="0.2">
      <c r="A94" s="21">
        <f t="shared" si="2"/>
        <v>78</v>
      </c>
      <c r="B94" s="132" t="s">
        <v>100</v>
      </c>
      <c r="C94" s="45"/>
      <c r="D94" s="130" t="s">
        <v>1167</v>
      </c>
      <c r="E94" s="111"/>
      <c r="F94" s="132" t="str">
        <f t="shared" si="3"/>
        <v>01.1.3.1.15</v>
      </c>
      <c r="H94" s="21"/>
      <c r="I94" s="22"/>
      <c r="J94" s="44"/>
    </row>
    <row r="95" spans="1:10" outlineLevel="4" x14ac:dyDescent="0.2">
      <c r="A95" s="21">
        <f t="shared" si="2"/>
        <v>79</v>
      </c>
      <c r="B95" s="132" t="s">
        <v>101</v>
      </c>
      <c r="C95" s="45"/>
      <c r="D95" s="130" t="s">
        <v>1168</v>
      </c>
      <c r="E95" s="111" t="s">
        <v>880</v>
      </c>
      <c r="F95" s="132" t="str">
        <f t="shared" si="3"/>
        <v>01.1.3.1.16</v>
      </c>
      <c r="H95" s="21"/>
      <c r="I95" s="22"/>
      <c r="J95" s="44"/>
    </row>
    <row r="96" spans="1:10" outlineLevel="4" x14ac:dyDescent="0.2">
      <c r="A96" s="21">
        <f t="shared" si="2"/>
        <v>80</v>
      </c>
      <c r="B96" s="132" t="s">
        <v>102</v>
      </c>
      <c r="C96" s="45"/>
      <c r="D96" s="130" t="s">
        <v>1169</v>
      </c>
      <c r="E96" s="111" t="s">
        <v>880</v>
      </c>
      <c r="F96" s="132" t="str">
        <f t="shared" si="3"/>
        <v>01.1.3.1.17</v>
      </c>
      <c r="H96" s="21"/>
      <c r="I96" s="22"/>
      <c r="J96" s="44"/>
    </row>
    <row r="97" spans="1:10" outlineLevel="4" x14ac:dyDescent="0.2">
      <c r="A97" s="21">
        <f t="shared" si="2"/>
        <v>81</v>
      </c>
      <c r="B97" s="132" t="s">
        <v>103</v>
      </c>
      <c r="C97" s="45"/>
      <c r="D97" s="130" t="s">
        <v>1170</v>
      </c>
      <c r="E97" s="111" t="s">
        <v>880</v>
      </c>
      <c r="F97" s="132" t="str">
        <f t="shared" si="3"/>
        <v>01.1.3.1.18</v>
      </c>
      <c r="H97" s="21"/>
      <c r="I97" s="22"/>
      <c r="J97" s="44"/>
    </row>
    <row r="98" spans="1:10" outlineLevel="4" x14ac:dyDescent="0.2">
      <c r="A98" s="21">
        <f t="shared" si="2"/>
        <v>82</v>
      </c>
      <c r="B98" s="132" t="s">
        <v>104</v>
      </c>
      <c r="C98" s="45"/>
      <c r="D98" s="130" t="s">
        <v>1171</v>
      </c>
      <c r="E98" s="111" t="s">
        <v>880</v>
      </c>
      <c r="F98" s="132" t="str">
        <f t="shared" si="3"/>
        <v>01.1.3.1.19</v>
      </c>
      <c r="H98" s="21"/>
      <c r="I98" s="22"/>
      <c r="J98" s="44"/>
    </row>
    <row r="99" spans="1:10" outlineLevel="4" x14ac:dyDescent="0.2">
      <c r="A99" s="21">
        <f t="shared" si="2"/>
        <v>83</v>
      </c>
      <c r="B99" s="132" t="s">
        <v>105</v>
      </c>
      <c r="C99" s="45"/>
      <c r="D99" s="130" t="s">
        <v>1172</v>
      </c>
      <c r="E99" s="111" t="s">
        <v>880</v>
      </c>
      <c r="F99" s="132" t="str">
        <f t="shared" si="3"/>
        <v>01.1.3.1.20</v>
      </c>
      <c r="H99" s="21"/>
      <c r="I99" s="22"/>
      <c r="J99" s="44"/>
    </row>
    <row r="100" spans="1:10" outlineLevel="4" x14ac:dyDescent="0.2">
      <c r="A100" s="21">
        <f t="shared" si="2"/>
        <v>84</v>
      </c>
      <c r="B100" s="132" t="s">
        <v>106</v>
      </c>
      <c r="C100" s="45"/>
      <c r="D100" s="130" t="s">
        <v>1173</v>
      </c>
      <c r="E100" s="111" t="s">
        <v>880</v>
      </c>
      <c r="F100" s="132" t="str">
        <f t="shared" si="3"/>
        <v>01.1.3.1.21</v>
      </c>
      <c r="H100" s="21"/>
      <c r="I100" s="22"/>
      <c r="J100" s="44"/>
    </row>
    <row r="101" spans="1:10" outlineLevel="4" x14ac:dyDescent="0.2">
      <c r="A101" s="21">
        <f t="shared" si="2"/>
        <v>85</v>
      </c>
      <c r="B101" s="132" t="s">
        <v>540</v>
      </c>
      <c r="C101" s="45"/>
      <c r="D101" s="130" t="s">
        <v>1174</v>
      </c>
      <c r="E101" s="111" t="s">
        <v>880</v>
      </c>
      <c r="F101" s="132" t="str">
        <f t="shared" si="3"/>
        <v>01.1.3.1.22</v>
      </c>
      <c r="H101" s="21"/>
      <c r="I101" s="22"/>
      <c r="J101" s="44"/>
    </row>
    <row r="102" spans="1:10" outlineLevel="3" x14ac:dyDescent="0.2">
      <c r="A102" s="21">
        <f t="shared" si="2"/>
        <v>86</v>
      </c>
      <c r="B102" s="132" t="s">
        <v>107</v>
      </c>
      <c r="C102" s="45"/>
      <c r="D102" s="130" t="s">
        <v>1175</v>
      </c>
      <c r="E102" s="111" t="s">
        <v>880</v>
      </c>
      <c r="F102" s="132" t="str">
        <f t="shared" si="3"/>
        <v>01.1.3.2</v>
      </c>
      <c r="H102" s="21"/>
      <c r="I102" s="22"/>
      <c r="J102" s="44"/>
    </row>
    <row r="103" spans="1:10" outlineLevel="2" x14ac:dyDescent="0.2">
      <c r="A103" s="21">
        <f t="shared" si="2"/>
        <v>87</v>
      </c>
      <c r="B103" s="132" t="s">
        <v>108</v>
      </c>
      <c r="C103" s="45"/>
      <c r="D103" s="130" t="s">
        <v>1176</v>
      </c>
      <c r="E103" s="111" t="s">
        <v>880</v>
      </c>
      <c r="F103" s="132" t="str">
        <f t="shared" si="3"/>
        <v>01.1.4</v>
      </c>
      <c r="H103" s="21"/>
      <c r="I103" s="22"/>
      <c r="J103" s="44"/>
    </row>
    <row r="104" spans="1:10" outlineLevel="3" x14ac:dyDescent="0.2">
      <c r="A104" s="21">
        <f t="shared" si="2"/>
        <v>88</v>
      </c>
      <c r="B104" s="132" t="s">
        <v>109</v>
      </c>
      <c r="C104" s="45"/>
      <c r="D104" s="130" t="s">
        <v>1177</v>
      </c>
      <c r="E104" s="111" t="s">
        <v>880</v>
      </c>
      <c r="F104" s="132" t="str">
        <f t="shared" si="3"/>
        <v>01.1.4.1</v>
      </c>
      <c r="H104" s="21"/>
      <c r="I104" s="22"/>
      <c r="J104" s="44"/>
    </row>
    <row r="105" spans="1:10" outlineLevel="3" x14ac:dyDescent="0.2">
      <c r="A105" s="21">
        <f t="shared" si="2"/>
        <v>89</v>
      </c>
      <c r="B105" s="132" t="s">
        <v>110</v>
      </c>
      <c r="C105" s="45"/>
      <c r="D105" s="130" t="s">
        <v>1178</v>
      </c>
      <c r="E105" s="111" t="s">
        <v>880</v>
      </c>
      <c r="F105" s="132" t="str">
        <f t="shared" si="3"/>
        <v>01.1.4.2</v>
      </c>
      <c r="H105" s="21"/>
      <c r="I105" s="22"/>
      <c r="J105" s="44"/>
    </row>
    <row r="106" spans="1:10" outlineLevel="2" x14ac:dyDescent="0.2">
      <c r="A106" s="21">
        <f t="shared" si="2"/>
        <v>90</v>
      </c>
      <c r="B106" s="132" t="s">
        <v>136</v>
      </c>
      <c r="C106" s="45"/>
      <c r="D106" s="130" t="s">
        <v>1179</v>
      </c>
      <c r="E106" s="111" t="s">
        <v>880</v>
      </c>
      <c r="F106" s="132" t="str">
        <f t="shared" si="3"/>
        <v>01.1.5</v>
      </c>
      <c r="H106" s="21"/>
      <c r="I106" s="22"/>
      <c r="J106" s="44"/>
    </row>
    <row r="107" spans="1:10" outlineLevel="1" x14ac:dyDescent="0.2">
      <c r="A107" s="21">
        <f t="shared" si="2"/>
        <v>91</v>
      </c>
      <c r="B107" s="132" t="s">
        <v>903</v>
      </c>
      <c r="C107" s="45"/>
      <c r="D107" s="130" t="s">
        <v>1180</v>
      </c>
      <c r="E107" s="111" t="s">
        <v>880</v>
      </c>
      <c r="F107" s="132" t="str">
        <f t="shared" si="3"/>
        <v>01.2</v>
      </c>
      <c r="H107" s="21"/>
      <c r="I107" s="22"/>
      <c r="J107" s="44"/>
    </row>
    <row r="108" spans="1:10" x14ac:dyDescent="0.2">
      <c r="A108" s="21">
        <f t="shared" si="2"/>
        <v>92</v>
      </c>
      <c r="B108" s="132" t="s">
        <v>381</v>
      </c>
      <c r="C108" s="45"/>
      <c r="D108" s="112" t="s">
        <v>1083</v>
      </c>
      <c r="E108" s="111" t="s">
        <v>880</v>
      </c>
      <c r="F108" s="132" t="str">
        <f t="shared" si="3"/>
        <v>02</v>
      </c>
      <c r="H108" s="21"/>
      <c r="I108" s="22"/>
      <c r="J108" s="44"/>
    </row>
    <row r="109" spans="1:10" outlineLevel="1" x14ac:dyDescent="0.2">
      <c r="A109" s="21">
        <f t="shared" si="2"/>
        <v>93</v>
      </c>
      <c r="B109" s="132" t="s">
        <v>904</v>
      </c>
      <c r="C109" s="45"/>
      <c r="D109" s="112" t="s">
        <v>1181</v>
      </c>
      <c r="E109" s="111" t="s">
        <v>880</v>
      </c>
      <c r="F109" s="132" t="str">
        <f t="shared" si="3"/>
        <v>02.1</v>
      </c>
      <c r="H109" s="21"/>
      <c r="I109" s="22"/>
      <c r="J109" s="44"/>
    </row>
    <row r="110" spans="1:10" outlineLevel="1" x14ac:dyDescent="0.2">
      <c r="A110" s="21">
        <f t="shared" si="2"/>
        <v>94</v>
      </c>
      <c r="B110" s="132" t="s">
        <v>908</v>
      </c>
      <c r="C110" s="45"/>
      <c r="D110" s="112" t="s">
        <v>1182</v>
      </c>
      <c r="E110" s="111" t="s">
        <v>880</v>
      </c>
      <c r="F110" s="132" t="str">
        <f t="shared" si="3"/>
        <v>02.2</v>
      </c>
      <c r="H110" s="21"/>
      <c r="I110" s="22"/>
      <c r="J110" s="44"/>
    </row>
    <row r="111" spans="1:10" outlineLevel="1" x14ac:dyDescent="0.2">
      <c r="A111" s="21">
        <f t="shared" si="2"/>
        <v>95</v>
      </c>
      <c r="B111" s="132" t="s">
        <v>137</v>
      </c>
      <c r="C111" s="45"/>
      <c r="D111" s="112" t="s">
        <v>1183</v>
      </c>
      <c r="E111" s="111" t="s">
        <v>880</v>
      </c>
      <c r="F111" s="132" t="str">
        <f t="shared" si="3"/>
        <v>02.3</v>
      </c>
      <c r="H111" s="21"/>
      <c r="I111" s="22"/>
      <c r="J111" s="44"/>
    </row>
    <row r="112" spans="1:10" outlineLevel="1" x14ac:dyDescent="0.2">
      <c r="A112" s="21">
        <f t="shared" si="2"/>
        <v>96</v>
      </c>
      <c r="B112" s="132" t="s">
        <v>138</v>
      </c>
      <c r="C112" s="45"/>
      <c r="D112" s="112" t="s">
        <v>1184</v>
      </c>
      <c r="E112" s="111" t="s">
        <v>880</v>
      </c>
      <c r="F112" s="132" t="str">
        <f t="shared" si="3"/>
        <v>02.4</v>
      </c>
      <c r="H112" s="21"/>
      <c r="I112" s="22"/>
      <c r="J112" s="44"/>
    </row>
    <row r="113" spans="1:10" outlineLevel="1" x14ac:dyDescent="0.2">
      <c r="A113" s="21">
        <f t="shared" si="2"/>
        <v>97</v>
      </c>
      <c r="B113" s="132" t="s">
        <v>139</v>
      </c>
      <c r="C113" s="45"/>
      <c r="D113" s="112" t="s">
        <v>1185</v>
      </c>
      <c r="E113" s="111" t="s">
        <v>880</v>
      </c>
      <c r="F113" s="132" t="str">
        <f t="shared" si="3"/>
        <v>02.5</v>
      </c>
      <c r="H113" s="21"/>
      <c r="I113" s="22"/>
      <c r="J113" s="44"/>
    </row>
    <row r="114" spans="1:10" outlineLevel="1" x14ac:dyDescent="0.2">
      <c r="A114" s="21">
        <f t="shared" si="2"/>
        <v>98</v>
      </c>
      <c r="B114" s="132" t="s">
        <v>140</v>
      </c>
      <c r="C114" s="45"/>
      <c r="D114" s="112" t="s">
        <v>1186</v>
      </c>
      <c r="E114" s="111" t="s">
        <v>880</v>
      </c>
      <c r="F114" s="132" t="str">
        <f t="shared" si="3"/>
        <v>02.6</v>
      </c>
      <c r="H114" s="21"/>
      <c r="I114" s="22"/>
      <c r="J114" s="44"/>
    </row>
    <row r="115" spans="1:10" outlineLevel="1" x14ac:dyDescent="0.2">
      <c r="A115" s="21">
        <f t="shared" si="2"/>
        <v>99</v>
      </c>
      <c r="B115" s="132" t="s">
        <v>141</v>
      </c>
      <c r="C115" s="45"/>
      <c r="D115" s="112" t="s">
        <v>1187</v>
      </c>
      <c r="E115" s="111" t="s">
        <v>880</v>
      </c>
      <c r="F115" s="132" t="str">
        <f t="shared" si="3"/>
        <v>02.7</v>
      </c>
      <c r="H115" s="21"/>
      <c r="I115" s="22"/>
      <c r="J115" s="44"/>
    </row>
    <row r="116" spans="1:10" outlineLevel="1" x14ac:dyDescent="0.2">
      <c r="A116" s="21">
        <f t="shared" si="2"/>
        <v>100</v>
      </c>
      <c r="B116" s="132" t="s">
        <v>142</v>
      </c>
      <c r="C116" s="45"/>
      <c r="D116" s="112" t="s">
        <v>1188</v>
      </c>
      <c r="E116" s="111" t="s">
        <v>880</v>
      </c>
      <c r="F116" s="132" t="str">
        <f t="shared" si="3"/>
        <v>02.8</v>
      </c>
      <c r="H116" s="21"/>
      <c r="I116" s="22"/>
      <c r="J116" s="44"/>
    </row>
    <row r="117" spans="1:10" outlineLevel="1" x14ac:dyDescent="0.2">
      <c r="A117" s="21">
        <f t="shared" si="2"/>
        <v>101</v>
      </c>
      <c r="B117" s="132" t="s">
        <v>143</v>
      </c>
      <c r="C117" s="45"/>
      <c r="D117" s="112" t="s">
        <v>1189</v>
      </c>
      <c r="E117" s="111" t="s">
        <v>880</v>
      </c>
      <c r="F117" s="132" t="str">
        <f t="shared" si="3"/>
        <v>02.9</v>
      </c>
      <c r="H117" s="21"/>
      <c r="I117" s="22"/>
      <c r="J117" s="44"/>
    </row>
    <row r="118" spans="1:10" outlineLevel="1" x14ac:dyDescent="0.2">
      <c r="A118" s="21">
        <f t="shared" si="2"/>
        <v>102</v>
      </c>
      <c r="B118" s="132" t="s">
        <v>144</v>
      </c>
      <c r="C118" s="45"/>
      <c r="D118" s="112" t="s">
        <v>1190</v>
      </c>
      <c r="E118" s="111" t="s">
        <v>880</v>
      </c>
      <c r="F118" s="132" t="str">
        <f t="shared" si="3"/>
        <v>02.10</v>
      </c>
      <c r="H118" s="21"/>
      <c r="I118" s="22"/>
      <c r="J118" s="44"/>
    </row>
    <row r="119" spans="1:10" x14ac:dyDescent="0.2">
      <c r="A119" s="21">
        <f t="shared" si="2"/>
        <v>103</v>
      </c>
      <c r="B119" s="132" t="s">
        <v>382</v>
      </c>
      <c r="C119" s="45"/>
      <c r="D119" s="112" t="s">
        <v>1084</v>
      </c>
      <c r="E119" s="111" t="s">
        <v>880</v>
      </c>
      <c r="F119" s="132" t="str">
        <f t="shared" si="3"/>
        <v>03</v>
      </c>
      <c r="H119" s="21"/>
      <c r="I119" s="22"/>
      <c r="J119" s="44"/>
    </row>
    <row r="120" spans="1:10" outlineLevel="1" x14ac:dyDescent="0.2">
      <c r="A120" s="21">
        <f t="shared" si="2"/>
        <v>104</v>
      </c>
      <c r="B120" s="132" t="s">
        <v>906</v>
      </c>
      <c r="C120" s="45"/>
      <c r="D120" s="130" t="s">
        <v>1191</v>
      </c>
      <c r="E120" s="111" t="s">
        <v>880</v>
      </c>
      <c r="F120" s="132" t="str">
        <f t="shared" si="3"/>
        <v>03.1</v>
      </c>
      <c r="H120" s="21"/>
      <c r="I120" s="22"/>
      <c r="J120" s="44"/>
    </row>
    <row r="121" spans="1:10" outlineLevel="2" x14ac:dyDescent="0.2">
      <c r="A121" s="21">
        <f t="shared" si="2"/>
        <v>105</v>
      </c>
      <c r="B121" s="132" t="s">
        <v>145</v>
      </c>
      <c r="C121" s="45"/>
      <c r="D121" s="130" t="s">
        <v>1192</v>
      </c>
      <c r="E121" s="111" t="s">
        <v>880</v>
      </c>
      <c r="F121" s="132" t="str">
        <f t="shared" si="3"/>
        <v>03.1.1</v>
      </c>
      <c r="H121" s="21"/>
      <c r="I121" s="22"/>
      <c r="J121" s="44"/>
    </row>
    <row r="122" spans="1:10" outlineLevel="3" x14ac:dyDescent="0.2">
      <c r="A122" s="21">
        <f t="shared" si="2"/>
        <v>106</v>
      </c>
      <c r="B122" s="132" t="s">
        <v>337</v>
      </c>
      <c r="C122" s="45"/>
      <c r="D122" s="130" t="s">
        <v>1193</v>
      </c>
      <c r="E122" s="111" t="s">
        <v>116</v>
      </c>
      <c r="F122" s="132" t="str">
        <f t="shared" si="3"/>
        <v>03.1.1.1</v>
      </c>
      <c r="H122" s="21"/>
      <c r="I122" s="22"/>
      <c r="J122" s="44"/>
    </row>
    <row r="123" spans="1:10" outlineLevel="4" x14ac:dyDescent="0.2">
      <c r="A123" s="21">
        <f t="shared" si="2"/>
        <v>107</v>
      </c>
      <c r="B123" s="132" t="s">
        <v>338</v>
      </c>
      <c r="C123" s="45"/>
      <c r="D123" s="130" t="s">
        <v>1194</v>
      </c>
      <c r="E123" s="111" t="s">
        <v>116</v>
      </c>
      <c r="F123" s="132" t="str">
        <f t="shared" si="3"/>
        <v>03.1.1.1.1</v>
      </c>
      <c r="H123" s="21"/>
      <c r="I123" s="22"/>
      <c r="J123" s="44"/>
    </row>
    <row r="124" spans="1:10" outlineLevel="3" x14ac:dyDescent="0.2">
      <c r="A124" s="21">
        <f t="shared" si="2"/>
        <v>108</v>
      </c>
      <c r="B124" s="132" t="s">
        <v>339</v>
      </c>
      <c r="C124" s="45"/>
      <c r="D124" s="130" t="s">
        <v>1195</v>
      </c>
      <c r="E124" s="111" t="s">
        <v>116</v>
      </c>
      <c r="F124" s="132" t="str">
        <f t="shared" si="3"/>
        <v>03.1.1.2</v>
      </c>
      <c r="H124" s="21"/>
      <c r="I124" s="22"/>
      <c r="J124" s="44"/>
    </row>
    <row r="125" spans="1:10" outlineLevel="4" x14ac:dyDescent="0.2">
      <c r="A125" s="21">
        <f t="shared" si="2"/>
        <v>109</v>
      </c>
      <c r="B125" s="132" t="s">
        <v>340</v>
      </c>
      <c r="C125" s="45"/>
      <c r="D125" s="130" t="s">
        <v>1196</v>
      </c>
      <c r="E125" s="111" t="s">
        <v>116</v>
      </c>
      <c r="F125" s="132" t="str">
        <f t="shared" si="3"/>
        <v>03.1.1.2.1</v>
      </c>
      <c r="H125" s="21"/>
      <c r="I125" s="22"/>
      <c r="J125" s="44"/>
    </row>
    <row r="126" spans="1:10" outlineLevel="2" x14ac:dyDescent="0.2">
      <c r="A126" s="21">
        <f t="shared" si="2"/>
        <v>110</v>
      </c>
      <c r="B126" s="132" t="s">
        <v>341</v>
      </c>
      <c r="C126" s="45"/>
      <c r="D126" s="130" t="s">
        <v>1197</v>
      </c>
      <c r="E126" s="111" t="s">
        <v>116</v>
      </c>
      <c r="F126" s="132" t="str">
        <f t="shared" si="3"/>
        <v>03.1.2</v>
      </c>
      <c r="H126" s="21"/>
      <c r="I126" s="22"/>
      <c r="J126" s="44"/>
    </row>
    <row r="127" spans="1:10" outlineLevel="1" x14ac:dyDescent="0.2">
      <c r="A127" s="21">
        <f t="shared" si="2"/>
        <v>111</v>
      </c>
      <c r="B127" s="132" t="s">
        <v>907</v>
      </c>
      <c r="C127" s="45"/>
      <c r="D127" s="130" t="s">
        <v>1198</v>
      </c>
      <c r="E127" s="111" t="s">
        <v>116</v>
      </c>
      <c r="F127" s="132" t="str">
        <f t="shared" si="3"/>
        <v>03.2</v>
      </c>
      <c r="H127" s="21"/>
      <c r="I127" s="22"/>
      <c r="J127" s="44"/>
    </row>
    <row r="128" spans="1:10" outlineLevel="2" x14ac:dyDescent="0.2">
      <c r="A128" s="21">
        <f t="shared" si="2"/>
        <v>112</v>
      </c>
      <c r="B128" s="132" t="s">
        <v>342</v>
      </c>
      <c r="C128" s="45"/>
      <c r="D128" s="112" t="s">
        <v>1208</v>
      </c>
      <c r="E128" s="111" t="s">
        <v>116</v>
      </c>
      <c r="F128" s="132" t="str">
        <f t="shared" si="3"/>
        <v>03.2.1</v>
      </c>
      <c r="H128" s="21"/>
      <c r="I128" s="22"/>
      <c r="J128" s="44"/>
    </row>
    <row r="129" spans="1:10" outlineLevel="3" x14ac:dyDescent="0.2">
      <c r="A129" s="21">
        <f t="shared" si="2"/>
        <v>113</v>
      </c>
      <c r="B129" s="132" t="s">
        <v>343</v>
      </c>
      <c r="C129" s="45"/>
      <c r="D129" s="130" t="s">
        <v>1211</v>
      </c>
      <c r="E129" s="111" t="s">
        <v>116</v>
      </c>
      <c r="F129" s="132" t="str">
        <f t="shared" si="3"/>
        <v>03.2.1.1</v>
      </c>
      <c r="H129" s="21"/>
      <c r="I129" s="22"/>
      <c r="J129" s="44"/>
    </row>
    <row r="130" spans="1:10" outlineLevel="3" x14ac:dyDescent="0.2">
      <c r="A130" s="21">
        <f t="shared" si="2"/>
        <v>114</v>
      </c>
      <c r="B130" s="132" t="s">
        <v>344</v>
      </c>
      <c r="C130" s="45"/>
      <c r="D130" s="130" t="s">
        <v>1212</v>
      </c>
      <c r="E130" s="111" t="s">
        <v>116</v>
      </c>
      <c r="F130" s="132" t="str">
        <f t="shared" si="3"/>
        <v>03.2.1.2</v>
      </c>
      <c r="H130" s="21"/>
      <c r="I130" s="22"/>
      <c r="J130" s="44"/>
    </row>
    <row r="131" spans="1:10" outlineLevel="3" x14ac:dyDescent="0.2">
      <c r="A131" s="21">
        <f t="shared" si="2"/>
        <v>115</v>
      </c>
      <c r="B131" s="132" t="s">
        <v>345</v>
      </c>
      <c r="C131" s="45"/>
      <c r="D131" s="130" t="s">
        <v>1213</v>
      </c>
      <c r="E131" s="111" t="s">
        <v>116</v>
      </c>
      <c r="F131" s="132" t="str">
        <f t="shared" si="3"/>
        <v>03.2.1.3</v>
      </c>
      <c r="H131" s="21"/>
      <c r="I131" s="22"/>
      <c r="J131" s="44"/>
    </row>
    <row r="132" spans="1:10" outlineLevel="3" x14ac:dyDescent="0.2">
      <c r="A132" s="21">
        <f t="shared" si="2"/>
        <v>116</v>
      </c>
      <c r="B132" s="132" t="s">
        <v>346</v>
      </c>
      <c r="C132" s="45"/>
      <c r="D132" s="130" t="s">
        <v>1210</v>
      </c>
      <c r="E132" s="111" t="s">
        <v>116</v>
      </c>
      <c r="F132" s="132" t="str">
        <f t="shared" si="3"/>
        <v>03.2.1.4</v>
      </c>
      <c r="H132" s="21"/>
      <c r="I132" s="22"/>
      <c r="J132" s="44"/>
    </row>
    <row r="133" spans="1:10" outlineLevel="3" x14ac:dyDescent="0.2">
      <c r="A133" s="21">
        <f t="shared" si="2"/>
        <v>117</v>
      </c>
      <c r="B133" s="132" t="s">
        <v>347</v>
      </c>
      <c r="C133" s="45"/>
      <c r="D133" s="130" t="s">
        <v>1214</v>
      </c>
      <c r="E133" s="111" t="s">
        <v>116</v>
      </c>
      <c r="F133" s="132" t="str">
        <f t="shared" si="3"/>
        <v>03.2.1.5</v>
      </c>
      <c r="H133" s="21"/>
      <c r="I133" s="22"/>
      <c r="J133" s="44"/>
    </row>
    <row r="134" spans="1:10" outlineLevel="3" x14ac:dyDescent="0.2">
      <c r="A134" s="21">
        <f t="shared" si="2"/>
        <v>118</v>
      </c>
      <c r="B134" s="132" t="s">
        <v>348</v>
      </c>
      <c r="C134" s="45"/>
      <c r="D134" s="130" t="s">
        <v>1215</v>
      </c>
      <c r="E134" s="111" t="s">
        <v>116</v>
      </c>
      <c r="F134" s="132" t="str">
        <f t="shared" si="3"/>
        <v>03.2.1.6</v>
      </c>
      <c r="H134" s="21"/>
      <c r="I134" s="22"/>
      <c r="J134" s="44"/>
    </row>
    <row r="135" spans="1:10" outlineLevel="3" x14ac:dyDescent="0.2">
      <c r="A135" s="21">
        <f t="shared" si="2"/>
        <v>119</v>
      </c>
      <c r="B135" s="132" t="s">
        <v>349</v>
      </c>
      <c r="C135" s="45"/>
      <c r="D135" s="130" t="s">
        <v>1216</v>
      </c>
      <c r="E135" s="111" t="s">
        <v>116</v>
      </c>
      <c r="F135" s="132" t="str">
        <f t="shared" si="3"/>
        <v>03.2.1.7</v>
      </c>
      <c r="H135" s="21"/>
      <c r="I135" s="22"/>
      <c r="J135" s="44"/>
    </row>
    <row r="136" spans="1:10" outlineLevel="3" x14ac:dyDescent="0.2">
      <c r="A136" s="21">
        <f t="shared" si="2"/>
        <v>120</v>
      </c>
      <c r="B136" s="132" t="s">
        <v>350</v>
      </c>
      <c r="C136" s="45"/>
      <c r="D136" s="130" t="s">
        <v>1217</v>
      </c>
      <c r="E136" s="111" t="s">
        <v>116</v>
      </c>
      <c r="F136" s="132" t="str">
        <f t="shared" si="3"/>
        <v>03.2.1.8</v>
      </c>
      <c r="H136" s="21"/>
      <c r="I136" s="22"/>
      <c r="J136" s="44"/>
    </row>
    <row r="137" spans="1:10" outlineLevel="2" x14ac:dyDescent="0.2">
      <c r="A137" s="21">
        <f t="shared" si="2"/>
        <v>121</v>
      </c>
      <c r="B137" s="132" t="s">
        <v>351</v>
      </c>
      <c r="C137" s="45"/>
      <c r="D137" s="112" t="s">
        <v>1209</v>
      </c>
      <c r="E137" s="111" t="s">
        <v>116</v>
      </c>
      <c r="F137" s="132" t="str">
        <f t="shared" si="3"/>
        <v>03.2.2</v>
      </c>
      <c r="H137" s="21"/>
      <c r="I137" s="22"/>
      <c r="J137" s="44"/>
    </row>
    <row r="138" spans="1:10" outlineLevel="3" x14ac:dyDescent="0.2">
      <c r="A138" s="21">
        <f t="shared" si="2"/>
        <v>122</v>
      </c>
      <c r="B138" s="132" t="s">
        <v>352</v>
      </c>
      <c r="C138" s="45"/>
      <c r="D138" s="130" t="s">
        <v>1218</v>
      </c>
      <c r="E138" s="111" t="s">
        <v>116</v>
      </c>
      <c r="F138" s="132" t="str">
        <f t="shared" si="3"/>
        <v>03.2.2.1</v>
      </c>
      <c r="H138" s="21"/>
      <c r="I138" s="22"/>
      <c r="J138" s="44"/>
    </row>
    <row r="139" spans="1:10" outlineLevel="3" x14ac:dyDescent="0.2">
      <c r="A139" s="21">
        <f t="shared" si="2"/>
        <v>123</v>
      </c>
      <c r="B139" s="132" t="s">
        <v>353</v>
      </c>
      <c r="C139" s="45"/>
      <c r="D139" s="130" t="s">
        <v>1219</v>
      </c>
      <c r="E139" s="111" t="s">
        <v>116</v>
      </c>
      <c r="F139" s="132" t="str">
        <f t="shared" si="3"/>
        <v>03.2.2.2</v>
      </c>
      <c r="H139" s="21"/>
      <c r="I139" s="22"/>
      <c r="J139" s="44"/>
    </row>
    <row r="140" spans="1:10" outlineLevel="3" x14ac:dyDescent="0.2">
      <c r="A140" s="21">
        <f t="shared" si="2"/>
        <v>124</v>
      </c>
      <c r="B140" s="132" t="s">
        <v>354</v>
      </c>
      <c r="C140" s="45"/>
      <c r="D140" s="130" t="s">
        <v>1220</v>
      </c>
      <c r="E140" s="111" t="s">
        <v>116</v>
      </c>
      <c r="F140" s="132" t="str">
        <f t="shared" si="3"/>
        <v>03.2.2.3</v>
      </c>
      <c r="H140" s="21"/>
      <c r="I140" s="22"/>
      <c r="J140" s="44"/>
    </row>
    <row r="141" spans="1:10" outlineLevel="3" x14ac:dyDescent="0.2">
      <c r="A141" s="21">
        <f t="shared" si="2"/>
        <v>125</v>
      </c>
      <c r="B141" s="132" t="s">
        <v>355</v>
      </c>
      <c r="C141" s="45"/>
      <c r="D141" s="130" t="s">
        <v>1221</v>
      </c>
      <c r="E141" s="111" t="s">
        <v>116</v>
      </c>
      <c r="F141" s="132" t="str">
        <f t="shared" si="3"/>
        <v>03.2.2.4</v>
      </c>
      <c r="H141" s="21"/>
      <c r="I141" s="22"/>
      <c r="J141" s="44"/>
    </row>
    <row r="142" spans="1:10" outlineLevel="3" x14ac:dyDescent="0.2">
      <c r="A142" s="21">
        <f t="shared" si="2"/>
        <v>126</v>
      </c>
      <c r="B142" s="132" t="s">
        <v>356</v>
      </c>
      <c r="C142" s="45"/>
      <c r="D142" s="130" t="s">
        <v>1222</v>
      </c>
      <c r="E142" s="111" t="s">
        <v>116</v>
      </c>
      <c r="F142" s="132" t="str">
        <f t="shared" si="3"/>
        <v>03.2.2.5</v>
      </c>
      <c r="H142" s="21"/>
      <c r="I142" s="22"/>
      <c r="J142" s="44"/>
    </row>
    <row r="143" spans="1:10" ht="14.25" x14ac:dyDescent="0.2">
      <c r="A143" s="21">
        <f t="shared" si="2"/>
        <v>127</v>
      </c>
      <c r="B143" s="132" t="s">
        <v>80</v>
      </c>
      <c r="C143" s="45"/>
      <c r="D143" s="131" t="s">
        <v>174</v>
      </c>
      <c r="E143" s="111" t="s">
        <v>880</v>
      </c>
      <c r="F143" s="132"/>
      <c r="H143" s="21"/>
      <c r="I143" s="22"/>
      <c r="J143" s="44"/>
    </row>
    <row r="144" spans="1:10" hidden="1" x14ac:dyDescent="0.2">
      <c r="A144" s="21"/>
      <c r="B144" s="132"/>
      <c r="C144" s="45"/>
      <c r="D144" s="130"/>
      <c r="E144" s="111"/>
      <c r="F144" s="132"/>
      <c r="H144" s="21"/>
      <c r="I144" s="22"/>
      <c r="J144" s="44"/>
    </row>
    <row r="145" spans="1:71" hidden="1" x14ac:dyDescent="0.2">
      <c r="A145" s="21"/>
      <c r="B145" s="132"/>
      <c r="C145" s="45"/>
      <c r="D145" s="130"/>
      <c r="E145" s="111"/>
      <c r="F145" s="132"/>
      <c r="H145" s="21"/>
      <c r="I145" s="22"/>
      <c r="J145" s="44"/>
    </row>
    <row r="146" spans="1:71" s="30" customFormat="1" ht="13.5" thickBot="1" x14ac:dyDescent="0.25">
      <c r="A146" s="26"/>
      <c r="B146" s="26" t="s">
        <v>378</v>
      </c>
      <c r="C146" s="29"/>
      <c r="D146" s="43" t="s">
        <v>378</v>
      </c>
      <c r="E146" s="28" t="s">
        <v>379</v>
      </c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</row>
    <row r="147" spans="1:71" x14ac:dyDescent="0.2">
      <c r="A147" s="21"/>
      <c r="B147" s="21"/>
      <c r="C147" s="21"/>
      <c r="D147" s="47"/>
      <c r="E147" s="48"/>
      <c r="F147" s="49"/>
      <c r="G147" s="49"/>
      <c r="H147" s="49"/>
      <c r="I147" s="49"/>
      <c r="J147" s="49"/>
      <c r="K147" s="49"/>
      <c r="L147" s="49"/>
      <c r="M147" s="49"/>
      <c r="N147" s="49"/>
      <c r="O147" s="50"/>
      <c r="P147" s="50"/>
      <c r="Q147" s="50"/>
      <c r="R147" s="50"/>
      <c r="S147" s="50"/>
      <c r="T147" s="49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0"/>
      <c r="BR147" s="50"/>
      <c r="BS147" s="50"/>
    </row>
    <row r="148" spans="1:71" x14ac:dyDescent="0.2">
      <c r="A148" s="21"/>
      <c r="B148" s="21"/>
      <c r="C148" s="21"/>
      <c r="D148" s="47"/>
      <c r="E148" s="48"/>
      <c r="F148" s="49"/>
      <c r="G148" s="49"/>
      <c r="H148" s="49"/>
      <c r="I148" s="49"/>
      <c r="J148" s="49"/>
      <c r="K148" s="49"/>
      <c r="L148" s="49"/>
      <c r="M148" s="49"/>
      <c r="N148" s="49"/>
      <c r="O148" s="50"/>
      <c r="P148" s="50"/>
      <c r="Q148" s="50"/>
      <c r="R148" s="50"/>
      <c r="S148" s="50"/>
      <c r="T148" s="49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50"/>
      <c r="BQ148" s="50"/>
      <c r="BR148" s="50"/>
      <c r="BS148" s="50"/>
    </row>
    <row r="149" spans="1:71" s="106" customFormat="1" ht="14.25" x14ac:dyDescent="0.2">
      <c r="A149" s="107"/>
      <c r="B149" s="103" t="s">
        <v>420</v>
      </c>
      <c r="C149" s="108"/>
    </row>
    <row r="150" spans="1:71" s="639" customFormat="1" ht="27.75" customHeight="1" x14ac:dyDescent="0.2">
      <c r="A150" s="659" t="s">
        <v>130</v>
      </c>
      <c r="B150" s="201"/>
      <c r="C150" s="638"/>
    </row>
    <row r="151" spans="1:71" ht="12.75" customHeight="1" x14ac:dyDescent="0.2">
      <c r="A151" s="19" t="s">
        <v>364</v>
      </c>
      <c r="B151" s="19" t="s">
        <v>365</v>
      </c>
      <c r="C151" s="15"/>
      <c r="D151" s="20" t="s">
        <v>807</v>
      </c>
      <c r="E151" s="20" t="s">
        <v>808</v>
      </c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</row>
    <row r="152" spans="1:71" x14ac:dyDescent="0.2">
      <c r="A152" s="21"/>
      <c r="B152" s="132" t="s">
        <v>919</v>
      </c>
      <c r="C152" s="21"/>
      <c r="D152" s="1006" t="s">
        <v>1085</v>
      </c>
      <c r="E152" s="111" t="s">
        <v>880</v>
      </c>
      <c r="F152" s="132" t="str">
        <f>B152</f>
        <v>20</v>
      </c>
      <c r="G152" s="49"/>
      <c r="H152" s="49"/>
      <c r="I152" s="49"/>
      <c r="J152" s="49"/>
      <c r="K152" s="49"/>
      <c r="L152" s="49"/>
      <c r="M152" s="49"/>
      <c r="N152" s="49"/>
      <c r="O152" s="50"/>
      <c r="P152" s="50"/>
      <c r="Q152" s="50"/>
      <c r="R152" s="50"/>
      <c r="S152" s="50"/>
      <c r="T152" s="49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  <c r="BQ152" s="50"/>
      <c r="BR152" s="50"/>
      <c r="BS152" s="50"/>
    </row>
    <row r="153" spans="1:71" x14ac:dyDescent="0.2">
      <c r="A153" s="21"/>
      <c r="B153" s="132" t="s">
        <v>920</v>
      </c>
      <c r="C153" s="21"/>
      <c r="D153" s="1006" t="s">
        <v>1086</v>
      </c>
      <c r="E153" s="111" t="s">
        <v>880</v>
      </c>
      <c r="F153" s="132" t="str">
        <f>B153</f>
        <v>21</v>
      </c>
      <c r="G153" s="49"/>
      <c r="H153" s="49"/>
      <c r="I153" s="49"/>
      <c r="J153" s="49"/>
      <c r="K153" s="49"/>
      <c r="L153" s="49"/>
      <c r="M153" s="49"/>
      <c r="N153" s="49"/>
      <c r="O153" s="50"/>
      <c r="P153" s="50"/>
      <c r="Q153" s="50"/>
      <c r="R153" s="50"/>
      <c r="S153" s="50"/>
      <c r="T153" s="49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 s="50"/>
      <c r="BQ153" s="50"/>
      <c r="BR153" s="50"/>
      <c r="BS153" s="50"/>
    </row>
    <row r="154" spans="1:71" x14ac:dyDescent="0.2">
      <c r="A154" s="21"/>
      <c r="B154" s="132" t="s">
        <v>921</v>
      </c>
      <c r="C154" s="21"/>
      <c r="D154" s="1006" t="s">
        <v>1087</v>
      </c>
      <c r="E154" s="111" t="s">
        <v>880</v>
      </c>
      <c r="F154" s="132" t="str">
        <f>B154</f>
        <v>22</v>
      </c>
      <c r="G154" s="49"/>
      <c r="H154" s="49"/>
      <c r="I154" s="49"/>
      <c r="J154" s="49"/>
      <c r="K154" s="49"/>
      <c r="L154" s="49"/>
      <c r="M154" s="49"/>
      <c r="N154" s="49"/>
      <c r="O154" s="50"/>
      <c r="P154" s="50"/>
      <c r="Q154" s="50"/>
      <c r="R154" s="50"/>
      <c r="S154" s="50"/>
      <c r="T154" s="49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0"/>
      <c r="BR154" s="50"/>
      <c r="BS154" s="50"/>
    </row>
    <row r="155" spans="1:71" x14ac:dyDescent="0.2">
      <c r="A155" s="21"/>
      <c r="B155" s="132" t="s">
        <v>922</v>
      </c>
      <c r="C155" s="21"/>
      <c r="D155" s="1006" t="s">
        <v>1088</v>
      </c>
      <c r="E155" s="111" t="s">
        <v>880</v>
      </c>
      <c r="F155" s="132" t="str">
        <f>B155</f>
        <v>23</v>
      </c>
      <c r="G155" s="49"/>
      <c r="H155" s="49"/>
      <c r="I155" s="49"/>
      <c r="J155" s="49"/>
      <c r="K155" s="49"/>
      <c r="L155" s="49"/>
      <c r="M155" s="49"/>
      <c r="N155" s="49"/>
      <c r="O155" s="50"/>
      <c r="P155" s="50"/>
      <c r="Q155" s="50"/>
      <c r="R155" s="50"/>
      <c r="S155" s="50"/>
      <c r="T155" s="49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  <c r="BR155" s="50"/>
      <c r="BS155" s="50"/>
    </row>
    <row r="156" spans="1:71" s="30" customFormat="1" ht="13.5" thickBot="1" x14ac:dyDescent="0.25">
      <c r="A156" s="26"/>
      <c r="B156" s="26" t="s">
        <v>378</v>
      </c>
      <c r="C156" s="29"/>
      <c r="D156" s="43" t="s">
        <v>378</v>
      </c>
      <c r="E156" s="28" t="s">
        <v>379</v>
      </c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</row>
    <row r="158" spans="1:71" s="106" customFormat="1" ht="14.25" x14ac:dyDescent="0.2">
      <c r="A158" s="107"/>
      <c r="B158" s="103" t="s">
        <v>111</v>
      </c>
      <c r="C158" s="108"/>
    </row>
    <row r="159" spans="1:71" s="639" customFormat="1" ht="21" customHeight="1" x14ac:dyDescent="0.2">
      <c r="A159" s="640" t="s">
        <v>112</v>
      </c>
      <c r="B159" s="201"/>
      <c r="C159" s="638"/>
    </row>
    <row r="160" spans="1:71" s="639" customFormat="1" ht="21.75" customHeight="1" x14ac:dyDescent="0.2">
      <c r="A160" s="640" t="s">
        <v>114</v>
      </c>
      <c r="B160" s="201"/>
      <c r="C160" s="638"/>
    </row>
    <row r="161" spans="1:41" ht="12.75" customHeight="1" x14ac:dyDescent="0.2">
      <c r="A161" s="19" t="s">
        <v>364</v>
      </c>
      <c r="B161" s="19" t="s">
        <v>365</v>
      </c>
      <c r="C161" s="15"/>
      <c r="D161" s="20" t="s">
        <v>807</v>
      </c>
      <c r="E161" s="20" t="s">
        <v>808</v>
      </c>
      <c r="F161" s="132" t="str">
        <f>B161</f>
        <v>Код</v>
      </c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</row>
    <row r="162" spans="1:41" x14ac:dyDescent="0.2">
      <c r="A162" s="21">
        <f>1</f>
        <v>1</v>
      </c>
      <c r="B162" s="37" t="s">
        <v>383</v>
      </c>
      <c r="C162" s="45"/>
      <c r="D162" s="109" t="s">
        <v>1089</v>
      </c>
      <c r="E162" s="113" t="s">
        <v>809</v>
      </c>
      <c r="F162" s="132" t="str">
        <f>B162</f>
        <v>40</v>
      </c>
      <c r="H162" s="21"/>
      <c r="I162" s="22"/>
      <c r="J162" s="44"/>
    </row>
    <row r="163" spans="1:41" outlineLevel="1" x14ac:dyDescent="0.2">
      <c r="A163" s="21">
        <f t="shared" ref="A163:A170" si="4">A162+1</f>
        <v>2</v>
      </c>
      <c r="B163" s="37" t="s">
        <v>790</v>
      </c>
      <c r="C163" s="45"/>
      <c r="D163" s="109" t="s">
        <v>1089</v>
      </c>
      <c r="E163" s="113" t="s">
        <v>809</v>
      </c>
      <c r="F163" s="132" t="str">
        <f t="shared" ref="F163:F226" si="5">B163</f>
        <v>40.1</v>
      </c>
      <c r="H163" s="21"/>
      <c r="I163" s="22"/>
      <c r="J163" s="44"/>
    </row>
    <row r="164" spans="1:41" outlineLevel="1" x14ac:dyDescent="0.2">
      <c r="A164" s="21">
        <f t="shared" si="4"/>
        <v>3</v>
      </c>
      <c r="B164" s="37" t="s">
        <v>791</v>
      </c>
      <c r="C164" s="45"/>
      <c r="D164" s="109" t="s">
        <v>1089</v>
      </c>
      <c r="E164" s="113" t="s">
        <v>809</v>
      </c>
      <c r="F164" s="132" t="str">
        <f t="shared" si="5"/>
        <v>40.2</v>
      </c>
      <c r="H164" s="21"/>
      <c r="I164" s="22"/>
      <c r="J164" s="44"/>
    </row>
    <row r="165" spans="1:41" outlineLevel="1" x14ac:dyDescent="0.2">
      <c r="A165" s="21">
        <f t="shared" si="4"/>
        <v>4</v>
      </c>
      <c r="B165" s="37" t="s">
        <v>792</v>
      </c>
      <c r="C165" s="45"/>
      <c r="D165" s="109" t="s">
        <v>1089</v>
      </c>
      <c r="E165" s="113" t="s">
        <v>809</v>
      </c>
      <c r="F165" s="132" t="str">
        <f t="shared" si="5"/>
        <v>40.3</v>
      </c>
      <c r="H165" s="21"/>
      <c r="I165" s="22"/>
      <c r="J165" s="44"/>
    </row>
    <row r="166" spans="1:41" outlineLevel="1" x14ac:dyDescent="0.2">
      <c r="A166" s="21">
        <f t="shared" si="4"/>
        <v>5</v>
      </c>
      <c r="B166" s="37" t="s">
        <v>793</v>
      </c>
      <c r="C166" s="45"/>
      <c r="D166" s="109" t="s">
        <v>1089</v>
      </c>
      <c r="E166" s="113" t="s">
        <v>809</v>
      </c>
      <c r="F166" s="132" t="str">
        <f t="shared" si="5"/>
        <v>40.4</v>
      </c>
      <c r="H166" s="21"/>
      <c r="I166" s="22"/>
      <c r="J166" s="44"/>
    </row>
    <row r="167" spans="1:41" outlineLevel="1" x14ac:dyDescent="0.2">
      <c r="A167" s="21">
        <f t="shared" si="4"/>
        <v>6</v>
      </c>
      <c r="B167" s="37" t="s">
        <v>818</v>
      </c>
      <c r="C167" s="45"/>
      <c r="D167" s="109" t="s">
        <v>1089</v>
      </c>
      <c r="E167" s="113" t="s">
        <v>809</v>
      </c>
      <c r="F167" s="132" t="str">
        <f t="shared" si="5"/>
        <v>40.5</v>
      </c>
      <c r="H167" s="21"/>
      <c r="I167" s="22"/>
      <c r="J167" s="44"/>
    </row>
    <row r="168" spans="1:41" outlineLevel="1" x14ac:dyDescent="0.2">
      <c r="A168" s="21">
        <f t="shared" si="4"/>
        <v>7</v>
      </c>
      <c r="B168" s="37" t="s">
        <v>819</v>
      </c>
      <c r="C168" s="45"/>
      <c r="D168" s="109" t="s">
        <v>1089</v>
      </c>
      <c r="E168" s="113" t="s">
        <v>809</v>
      </c>
      <c r="F168" s="132" t="str">
        <f t="shared" si="5"/>
        <v>40.6</v>
      </c>
      <c r="H168" s="21"/>
      <c r="I168" s="22"/>
      <c r="J168" s="44"/>
    </row>
    <row r="169" spans="1:41" outlineLevel="1" x14ac:dyDescent="0.2">
      <c r="A169" s="21">
        <f t="shared" si="4"/>
        <v>8</v>
      </c>
      <c r="B169" s="37" t="s">
        <v>820</v>
      </c>
      <c r="C169" s="45"/>
      <c r="D169" s="109" t="s">
        <v>1089</v>
      </c>
      <c r="E169" s="113" t="s">
        <v>809</v>
      </c>
      <c r="F169" s="132" t="str">
        <f t="shared" si="5"/>
        <v>40.7</v>
      </c>
      <c r="H169" s="21"/>
      <c r="I169" s="22"/>
      <c r="J169" s="44"/>
    </row>
    <row r="170" spans="1:41" outlineLevel="1" x14ac:dyDescent="0.2">
      <c r="A170" s="21">
        <f t="shared" si="4"/>
        <v>9</v>
      </c>
      <c r="B170" s="37" t="s">
        <v>821</v>
      </c>
      <c r="C170" s="45"/>
      <c r="D170" s="109" t="s">
        <v>1089</v>
      </c>
      <c r="E170" s="113" t="s">
        <v>809</v>
      </c>
      <c r="F170" s="132" t="str">
        <f t="shared" si="5"/>
        <v>40.8</v>
      </c>
      <c r="H170" s="21"/>
      <c r="I170" s="22"/>
      <c r="J170" s="44"/>
    </row>
    <row r="171" spans="1:41" s="30" customFormat="1" ht="13.5" outlineLevel="1" thickBot="1" x14ac:dyDescent="0.25">
      <c r="A171" s="26"/>
      <c r="B171" s="26" t="s">
        <v>378</v>
      </c>
      <c r="C171" s="29"/>
      <c r="D171" s="109" t="s">
        <v>1089</v>
      </c>
      <c r="E171" s="114" t="s">
        <v>379</v>
      </c>
      <c r="F171" s="132" t="str">
        <f t="shared" si="5"/>
        <v xml:space="preserve"> -</v>
      </c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</row>
    <row r="172" spans="1:41" x14ac:dyDescent="0.2">
      <c r="A172" s="21">
        <v>1</v>
      </c>
      <c r="B172" s="37" t="s">
        <v>857</v>
      </c>
      <c r="C172" s="45"/>
      <c r="D172" s="109" t="s">
        <v>1089</v>
      </c>
      <c r="E172" s="113" t="s">
        <v>809</v>
      </c>
      <c r="F172" s="132" t="str">
        <f t="shared" si="5"/>
        <v>41</v>
      </c>
      <c r="H172" s="21"/>
      <c r="I172" s="22"/>
      <c r="J172" s="44"/>
    </row>
    <row r="173" spans="1:41" outlineLevel="1" x14ac:dyDescent="0.2">
      <c r="A173" s="21">
        <f>A172+1</f>
        <v>2</v>
      </c>
      <c r="B173" s="37" t="s">
        <v>858</v>
      </c>
      <c r="C173" s="45"/>
      <c r="D173" s="109" t="s">
        <v>1089</v>
      </c>
      <c r="E173" s="113" t="s">
        <v>809</v>
      </c>
      <c r="F173" s="132" t="str">
        <f t="shared" si="5"/>
        <v>41.1</v>
      </c>
      <c r="H173" s="21"/>
      <c r="I173" s="22"/>
      <c r="J173" s="44"/>
    </row>
    <row r="174" spans="1:41" s="30" customFormat="1" ht="13.5" outlineLevel="1" thickBot="1" x14ac:dyDescent="0.25">
      <c r="A174" s="26"/>
      <c r="B174" s="26" t="s">
        <v>378</v>
      </c>
      <c r="C174" s="29"/>
      <c r="D174" s="109" t="s">
        <v>1089</v>
      </c>
      <c r="E174" s="114" t="s">
        <v>379</v>
      </c>
      <c r="F174" s="132" t="str">
        <f t="shared" si="5"/>
        <v xml:space="preserve"> -</v>
      </c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</row>
    <row r="175" spans="1:41" x14ac:dyDescent="0.2">
      <c r="A175" s="21">
        <v>1</v>
      </c>
      <c r="B175" s="37" t="s">
        <v>859</v>
      </c>
      <c r="C175" s="37"/>
      <c r="D175" s="109" t="s">
        <v>1089</v>
      </c>
      <c r="E175" s="113" t="s">
        <v>809</v>
      </c>
      <c r="F175" s="132" t="str">
        <f t="shared" si="5"/>
        <v>42</v>
      </c>
      <c r="J175" s="41"/>
    </row>
    <row r="176" spans="1:41" outlineLevel="1" x14ac:dyDescent="0.2">
      <c r="A176" s="21">
        <f t="shared" ref="A176:A181" si="6">A175+1</f>
        <v>2</v>
      </c>
      <c r="B176" s="37" t="s">
        <v>860</v>
      </c>
      <c r="C176" s="37"/>
      <c r="D176" s="109" t="s">
        <v>1089</v>
      </c>
      <c r="E176" s="113" t="s">
        <v>809</v>
      </c>
      <c r="F176" s="132" t="str">
        <f t="shared" si="5"/>
        <v>42.1</v>
      </c>
      <c r="J176" s="41"/>
    </row>
    <row r="177" spans="1:30" outlineLevel="1" x14ac:dyDescent="0.2">
      <c r="A177" s="21">
        <f t="shared" si="6"/>
        <v>3</v>
      </c>
      <c r="B177" s="37" t="s">
        <v>861</v>
      </c>
      <c r="C177" s="37"/>
      <c r="D177" s="109" t="s">
        <v>1089</v>
      </c>
      <c r="E177" s="113" t="s">
        <v>809</v>
      </c>
      <c r="F177" s="132" t="str">
        <f t="shared" si="5"/>
        <v>42.2</v>
      </c>
      <c r="J177" s="41"/>
    </row>
    <row r="178" spans="1:30" outlineLevel="1" x14ac:dyDescent="0.2">
      <c r="A178" s="21">
        <f t="shared" si="6"/>
        <v>4</v>
      </c>
      <c r="B178" s="37" t="s">
        <v>862</v>
      </c>
      <c r="C178" s="37"/>
      <c r="D178" s="109" t="s">
        <v>1089</v>
      </c>
      <c r="E178" s="113" t="s">
        <v>809</v>
      </c>
      <c r="F178" s="132" t="str">
        <f t="shared" si="5"/>
        <v>42.3</v>
      </c>
      <c r="J178" s="41"/>
    </row>
    <row r="179" spans="1:30" outlineLevel="1" x14ac:dyDescent="0.2">
      <c r="A179" s="21">
        <f t="shared" si="6"/>
        <v>5</v>
      </c>
      <c r="B179" s="37" t="s">
        <v>863</v>
      </c>
      <c r="C179" s="37"/>
      <c r="D179" s="109" t="s">
        <v>1089</v>
      </c>
      <c r="E179" s="113" t="s">
        <v>809</v>
      </c>
      <c r="F179" s="132" t="str">
        <f t="shared" si="5"/>
        <v>42.4</v>
      </c>
      <c r="J179" s="41"/>
    </row>
    <row r="180" spans="1:30" outlineLevel="1" x14ac:dyDescent="0.2">
      <c r="A180" s="21">
        <f t="shared" si="6"/>
        <v>6</v>
      </c>
      <c r="B180" s="37" t="s">
        <v>822</v>
      </c>
      <c r="C180" s="37"/>
      <c r="D180" s="109" t="s">
        <v>1089</v>
      </c>
      <c r="E180" s="113" t="s">
        <v>809</v>
      </c>
      <c r="F180" s="132" t="str">
        <f t="shared" si="5"/>
        <v>42.5</v>
      </c>
      <c r="J180" s="41"/>
    </row>
    <row r="181" spans="1:30" outlineLevel="1" x14ac:dyDescent="0.2">
      <c r="A181" s="21">
        <f t="shared" si="6"/>
        <v>7</v>
      </c>
      <c r="B181" s="37" t="s">
        <v>823</v>
      </c>
      <c r="C181" s="37"/>
      <c r="D181" s="109" t="s">
        <v>1089</v>
      </c>
      <c r="E181" s="113" t="s">
        <v>809</v>
      </c>
      <c r="F181" s="132" t="str">
        <f t="shared" si="5"/>
        <v>42.6</v>
      </c>
      <c r="J181" s="41"/>
    </row>
    <row r="182" spans="1:30" s="30" customFormat="1" ht="13.5" outlineLevel="1" thickBot="1" x14ac:dyDescent="0.25">
      <c r="A182" s="26"/>
      <c r="B182" s="26" t="s">
        <v>378</v>
      </c>
      <c r="C182" s="29"/>
      <c r="D182" s="109" t="s">
        <v>1089</v>
      </c>
      <c r="E182" s="114" t="s">
        <v>379</v>
      </c>
      <c r="F182" s="132" t="str">
        <f t="shared" si="5"/>
        <v xml:space="preserve"> -</v>
      </c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</row>
    <row r="183" spans="1:30" x14ac:dyDescent="0.2">
      <c r="A183" s="21">
        <v>1</v>
      </c>
      <c r="B183" s="37" t="s">
        <v>864</v>
      </c>
      <c r="C183" s="37"/>
      <c r="D183" s="109" t="s">
        <v>1089</v>
      </c>
      <c r="E183" s="113" t="s">
        <v>809</v>
      </c>
      <c r="F183" s="132" t="str">
        <f t="shared" si="5"/>
        <v>43</v>
      </c>
      <c r="J183" s="41"/>
    </row>
    <row r="184" spans="1:30" outlineLevel="1" x14ac:dyDescent="0.2">
      <c r="A184" s="21">
        <f>A183+1</f>
        <v>2</v>
      </c>
      <c r="B184" s="37" t="s">
        <v>865</v>
      </c>
      <c r="C184" s="37"/>
      <c r="D184" s="109" t="s">
        <v>1089</v>
      </c>
      <c r="E184" s="113" t="s">
        <v>809</v>
      </c>
      <c r="F184" s="132" t="str">
        <f t="shared" si="5"/>
        <v>43.1</v>
      </c>
      <c r="J184" s="41"/>
    </row>
    <row r="185" spans="1:30" outlineLevel="1" x14ac:dyDescent="0.2">
      <c r="A185" s="21">
        <f>A184+1</f>
        <v>3</v>
      </c>
      <c r="B185" s="37" t="s">
        <v>866</v>
      </c>
      <c r="C185" s="37"/>
      <c r="D185" s="109" t="s">
        <v>1089</v>
      </c>
      <c r="E185" s="113" t="s">
        <v>809</v>
      </c>
      <c r="F185" s="132" t="str">
        <f t="shared" si="5"/>
        <v>43.2</v>
      </c>
      <c r="J185" s="41"/>
    </row>
    <row r="186" spans="1:30" outlineLevel="1" x14ac:dyDescent="0.2">
      <c r="A186" s="21">
        <f>A185+1</f>
        <v>4</v>
      </c>
      <c r="B186" s="37" t="s">
        <v>867</v>
      </c>
      <c r="C186" s="37"/>
      <c r="D186" s="109" t="s">
        <v>1089</v>
      </c>
      <c r="E186" s="113" t="s">
        <v>809</v>
      </c>
      <c r="F186" s="132" t="str">
        <f t="shared" si="5"/>
        <v>43.3</v>
      </c>
      <c r="J186" s="41"/>
    </row>
    <row r="187" spans="1:30" outlineLevel="1" x14ac:dyDescent="0.2">
      <c r="A187" s="21">
        <f>A186+1</f>
        <v>5</v>
      </c>
      <c r="B187" s="37" t="s">
        <v>868</v>
      </c>
      <c r="C187" s="37"/>
      <c r="D187" s="109" t="s">
        <v>1089</v>
      </c>
      <c r="E187" s="113" t="s">
        <v>809</v>
      </c>
      <c r="F187" s="132" t="str">
        <f t="shared" si="5"/>
        <v>43.4</v>
      </c>
      <c r="J187" s="41"/>
    </row>
    <row r="188" spans="1:30" s="30" customFormat="1" ht="13.5" outlineLevel="1" thickBot="1" x14ac:dyDescent="0.25">
      <c r="A188" s="26"/>
      <c r="B188" s="26" t="s">
        <v>378</v>
      </c>
      <c r="C188" s="29"/>
      <c r="D188" s="109" t="s">
        <v>1089</v>
      </c>
      <c r="E188" s="114" t="s">
        <v>379</v>
      </c>
      <c r="F188" s="132" t="str">
        <f t="shared" si="5"/>
        <v xml:space="preserve"> -</v>
      </c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</row>
    <row r="189" spans="1:30" x14ac:dyDescent="0.2">
      <c r="A189" s="21">
        <v>1</v>
      </c>
      <c r="B189" s="37" t="s">
        <v>384</v>
      </c>
      <c r="C189" s="37"/>
      <c r="D189" s="109" t="s">
        <v>1089</v>
      </c>
      <c r="E189" s="113" t="s">
        <v>809</v>
      </c>
      <c r="F189" s="132" t="str">
        <f t="shared" si="5"/>
        <v>44</v>
      </c>
      <c r="J189" s="41"/>
    </row>
    <row r="190" spans="1:30" outlineLevel="1" x14ac:dyDescent="0.2">
      <c r="A190" s="21">
        <f>A189+1</f>
        <v>2</v>
      </c>
      <c r="B190" s="37" t="s">
        <v>806</v>
      </c>
      <c r="C190" s="37"/>
      <c r="D190" s="109" t="s">
        <v>1089</v>
      </c>
      <c r="E190" s="113" t="s">
        <v>809</v>
      </c>
      <c r="F190" s="132" t="str">
        <f t="shared" si="5"/>
        <v>44.1</v>
      </c>
      <c r="J190" s="41"/>
    </row>
    <row r="191" spans="1:30" outlineLevel="1" x14ac:dyDescent="0.2">
      <c r="A191" s="21">
        <f>A190+1</f>
        <v>3</v>
      </c>
      <c r="B191" s="37" t="s">
        <v>869</v>
      </c>
      <c r="C191" s="37"/>
      <c r="D191" s="109" t="s">
        <v>1089</v>
      </c>
      <c r="E191" s="113" t="s">
        <v>809</v>
      </c>
      <c r="F191" s="132" t="str">
        <f t="shared" si="5"/>
        <v>44.2</v>
      </c>
      <c r="J191" s="41"/>
    </row>
    <row r="192" spans="1:30" outlineLevel="1" x14ac:dyDescent="0.2">
      <c r="A192" s="21">
        <f>A191+1</f>
        <v>4</v>
      </c>
      <c r="B192" s="37" t="s">
        <v>824</v>
      </c>
      <c r="C192" s="37"/>
      <c r="D192" s="109" t="s">
        <v>1089</v>
      </c>
      <c r="E192" s="113" t="s">
        <v>809</v>
      </c>
      <c r="F192" s="132" t="str">
        <f t="shared" si="5"/>
        <v>44.3</v>
      </c>
      <c r="J192" s="41"/>
    </row>
    <row r="193" spans="1:30" outlineLevel="1" x14ac:dyDescent="0.2">
      <c r="A193" s="21">
        <f>A192+1</f>
        <v>5</v>
      </c>
      <c r="B193" s="37" t="s">
        <v>825</v>
      </c>
      <c r="C193" s="37"/>
      <c r="D193" s="109" t="s">
        <v>1089</v>
      </c>
      <c r="E193" s="113" t="s">
        <v>809</v>
      </c>
      <c r="F193" s="132" t="str">
        <f t="shared" si="5"/>
        <v>44.4</v>
      </c>
      <c r="J193" s="41"/>
    </row>
    <row r="194" spans="1:30" s="30" customFormat="1" ht="13.5" outlineLevel="1" thickBot="1" x14ac:dyDescent="0.25">
      <c r="A194" s="26"/>
      <c r="B194" s="26" t="s">
        <v>378</v>
      </c>
      <c r="C194" s="29"/>
      <c r="D194" s="109" t="s">
        <v>1089</v>
      </c>
      <c r="E194" s="114" t="s">
        <v>379</v>
      </c>
      <c r="F194" s="132" t="str">
        <f t="shared" si="5"/>
        <v xml:space="preserve"> -</v>
      </c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</row>
    <row r="195" spans="1:30" x14ac:dyDescent="0.2">
      <c r="A195" s="21">
        <v>1</v>
      </c>
      <c r="B195" s="37" t="s">
        <v>385</v>
      </c>
      <c r="C195" s="37"/>
      <c r="D195" s="109" t="s">
        <v>1089</v>
      </c>
      <c r="E195" s="113" t="s">
        <v>809</v>
      </c>
      <c r="F195" s="132" t="str">
        <f t="shared" si="5"/>
        <v>45</v>
      </c>
      <c r="J195" s="41"/>
    </row>
    <row r="196" spans="1:30" outlineLevel="1" x14ac:dyDescent="0.2">
      <c r="A196" s="21">
        <f>A195+1</f>
        <v>2</v>
      </c>
      <c r="B196" s="37" t="s">
        <v>810</v>
      </c>
      <c r="C196" s="37"/>
      <c r="D196" s="109" t="s">
        <v>1089</v>
      </c>
      <c r="E196" s="113" t="s">
        <v>809</v>
      </c>
      <c r="F196" s="132" t="str">
        <f t="shared" si="5"/>
        <v>45.1</v>
      </c>
      <c r="J196" s="41"/>
    </row>
    <row r="197" spans="1:30" outlineLevel="1" x14ac:dyDescent="0.2">
      <c r="A197" s="21">
        <f>A196+1</f>
        <v>3</v>
      </c>
      <c r="B197" s="37" t="s">
        <v>826</v>
      </c>
      <c r="C197" s="37"/>
      <c r="D197" s="109" t="s">
        <v>1089</v>
      </c>
      <c r="E197" s="113" t="s">
        <v>809</v>
      </c>
      <c r="F197" s="132" t="str">
        <f t="shared" si="5"/>
        <v>45.2</v>
      </c>
      <c r="J197" s="41"/>
    </row>
    <row r="198" spans="1:30" outlineLevel="1" x14ac:dyDescent="0.2">
      <c r="A198" s="21">
        <f>A197+1</f>
        <v>4</v>
      </c>
      <c r="B198" s="37" t="s">
        <v>827</v>
      </c>
      <c r="C198" s="37"/>
      <c r="D198" s="109" t="s">
        <v>1089</v>
      </c>
      <c r="E198" s="113" t="s">
        <v>809</v>
      </c>
      <c r="F198" s="132" t="str">
        <f t="shared" si="5"/>
        <v>45.3</v>
      </c>
      <c r="J198" s="41"/>
    </row>
    <row r="199" spans="1:30" outlineLevel="1" x14ac:dyDescent="0.2">
      <c r="A199" s="21">
        <f>A198+1</f>
        <v>5</v>
      </c>
      <c r="B199" s="37" t="s">
        <v>828</v>
      </c>
      <c r="C199" s="37"/>
      <c r="D199" s="109" t="s">
        <v>1089</v>
      </c>
      <c r="E199" s="113" t="s">
        <v>809</v>
      </c>
      <c r="F199" s="132" t="str">
        <f t="shared" si="5"/>
        <v>45.4</v>
      </c>
      <c r="J199" s="41"/>
    </row>
    <row r="200" spans="1:30" s="30" customFormat="1" ht="13.5" outlineLevel="1" thickBot="1" x14ac:dyDescent="0.25">
      <c r="A200" s="26"/>
      <c r="B200" s="26" t="s">
        <v>378</v>
      </c>
      <c r="C200" s="29"/>
      <c r="D200" s="109" t="s">
        <v>1089</v>
      </c>
      <c r="E200" s="114" t="s">
        <v>379</v>
      </c>
      <c r="F200" s="132" t="str">
        <f t="shared" si="5"/>
        <v xml:space="preserve"> -</v>
      </c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</row>
    <row r="201" spans="1:30" x14ac:dyDescent="0.2">
      <c r="A201" s="21">
        <v>1</v>
      </c>
      <c r="B201" s="37" t="s">
        <v>386</v>
      </c>
      <c r="C201" s="37"/>
      <c r="D201" s="109" t="s">
        <v>1089</v>
      </c>
      <c r="E201" s="113" t="s">
        <v>809</v>
      </c>
      <c r="F201" s="132" t="str">
        <f t="shared" si="5"/>
        <v>46</v>
      </c>
      <c r="J201" s="41"/>
    </row>
    <row r="202" spans="1:30" outlineLevel="1" x14ac:dyDescent="0.2">
      <c r="A202" s="21">
        <f>A201+1</f>
        <v>2</v>
      </c>
      <c r="B202" s="37" t="s">
        <v>811</v>
      </c>
      <c r="C202" s="37"/>
      <c r="D202" s="109" t="s">
        <v>1089</v>
      </c>
      <c r="E202" s="113" t="s">
        <v>809</v>
      </c>
      <c r="F202" s="132" t="str">
        <f t="shared" si="5"/>
        <v>46.1</v>
      </c>
      <c r="J202" s="41"/>
    </row>
    <row r="203" spans="1:30" s="30" customFormat="1" ht="13.5" outlineLevel="1" thickBot="1" x14ac:dyDescent="0.25">
      <c r="A203" s="26"/>
      <c r="B203" s="26" t="s">
        <v>378</v>
      </c>
      <c r="C203" s="29"/>
      <c r="D203" s="109" t="s">
        <v>1089</v>
      </c>
      <c r="E203" s="114" t="s">
        <v>379</v>
      </c>
      <c r="F203" s="132" t="str">
        <f t="shared" si="5"/>
        <v xml:space="preserve"> -</v>
      </c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</row>
    <row r="204" spans="1:30" x14ac:dyDescent="0.2">
      <c r="A204" s="21">
        <v>1</v>
      </c>
      <c r="B204" s="37" t="s">
        <v>387</v>
      </c>
      <c r="C204" s="37"/>
      <c r="D204" s="109" t="s">
        <v>1089</v>
      </c>
      <c r="E204" s="113" t="s">
        <v>809</v>
      </c>
      <c r="F204" s="132" t="str">
        <f t="shared" si="5"/>
        <v>47</v>
      </c>
      <c r="J204" s="41"/>
    </row>
    <row r="205" spans="1:30" outlineLevel="1" x14ac:dyDescent="0.2">
      <c r="A205" s="21">
        <f>A204+1</f>
        <v>2</v>
      </c>
      <c r="B205" s="37" t="s">
        <v>812</v>
      </c>
      <c r="C205" s="37"/>
      <c r="D205" s="109" t="s">
        <v>1089</v>
      </c>
      <c r="E205" s="113" t="s">
        <v>809</v>
      </c>
      <c r="F205" s="132" t="str">
        <f t="shared" si="5"/>
        <v>47.1</v>
      </c>
      <c r="J205" s="41"/>
    </row>
    <row r="206" spans="1:30" outlineLevel="1" x14ac:dyDescent="0.2">
      <c r="A206" s="21">
        <f>A205+1</f>
        <v>3</v>
      </c>
      <c r="B206" s="37" t="s">
        <v>829</v>
      </c>
      <c r="C206" s="37"/>
      <c r="D206" s="109" t="s">
        <v>1089</v>
      </c>
      <c r="E206" s="113" t="s">
        <v>809</v>
      </c>
      <c r="F206" s="132" t="str">
        <f t="shared" si="5"/>
        <v>47.2</v>
      </c>
      <c r="J206" s="41"/>
    </row>
    <row r="207" spans="1:30" outlineLevel="1" x14ac:dyDescent="0.2">
      <c r="A207" s="21">
        <f>A206+1</f>
        <v>4</v>
      </c>
      <c r="B207" s="37" t="s">
        <v>830</v>
      </c>
      <c r="C207" s="37"/>
      <c r="D207" s="109" t="s">
        <v>1089</v>
      </c>
      <c r="E207" s="113" t="s">
        <v>809</v>
      </c>
      <c r="F207" s="132" t="str">
        <f t="shared" si="5"/>
        <v>47.3</v>
      </c>
      <c r="J207" s="41"/>
    </row>
    <row r="208" spans="1:30" outlineLevel="1" x14ac:dyDescent="0.2">
      <c r="A208" s="21">
        <f>A207+1</f>
        <v>5</v>
      </c>
      <c r="B208" s="37" t="s">
        <v>831</v>
      </c>
      <c r="C208" s="37"/>
      <c r="D208" s="109" t="s">
        <v>1089</v>
      </c>
      <c r="E208" s="113" t="s">
        <v>809</v>
      </c>
      <c r="F208" s="132" t="str">
        <f t="shared" si="5"/>
        <v>47.4</v>
      </c>
      <c r="J208" s="41"/>
    </row>
    <row r="209" spans="1:30" s="30" customFormat="1" ht="13.5" outlineLevel="1" thickBot="1" x14ac:dyDescent="0.25">
      <c r="A209" s="26"/>
      <c r="B209" s="26" t="s">
        <v>378</v>
      </c>
      <c r="C209" s="29"/>
      <c r="D209" s="109" t="s">
        <v>1089</v>
      </c>
      <c r="E209" s="114" t="s">
        <v>379</v>
      </c>
      <c r="F209" s="132" t="str">
        <f t="shared" si="5"/>
        <v xml:space="preserve"> -</v>
      </c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</row>
    <row r="210" spans="1:30" x14ac:dyDescent="0.2">
      <c r="A210" s="21">
        <v>1</v>
      </c>
      <c r="B210" s="37" t="s">
        <v>794</v>
      </c>
      <c r="C210" s="37"/>
      <c r="D210" s="109" t="s">
        <v>1089</v>
      </c>
      <c r="E210" s="113" t="s">
        <v>809</v>
      </c>
      <c r="F210" s="132" t="str">
        <f t="shared" si="5"/>
        <v>48</v>
      </c>
      <c r="J210" s="41"/>
    </row>
    <row r="211" spans="1:30" outlineLevel="1" x14ac:dyDescent="0.2">
      <c r="A211" s="21">
        <f>A210+1</f>
        <v>2</v>
      </c>
      <c r="B211" s="37" t="s">
        <v>813</v>
      </c>
      <c r="C211" s="37"/>
      <c r="D211" s="109" t="s">
        <v>1089</v>
      </c>
      <c r="E211" s="113" t="s">
        <v>809</v>
      </c>
      <c r="F211" s="132" t="str">
        <f t="shared" si="5"/>
        <v>48.1</v>
      </c>
      <c r="J211" s="41"/>
    </row>
    <row r="212" spans="1:30" s="30" customFormat="1" ht="13.5" outlineLevel="1" thickBot="1" x14ac:dyDescent="0.25">
      <c r="A212" s="26"/>
      <c r="B212" s="26" t="s">
        <v>378</v>
      </c>
      <c r="C212" s="29"/>
      <c r="D212" s="109" t="s">
        <v>1089</v>
      </c>
      <c r="E212" s="114" t="s">
        <v>379</v>
      </c>
      <c r="F212" s="132" t="str">
        <f t="shared" si="5"/>
        <v xml:space="preserve"> -</v>
      </c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</row>
    <row r="213" spans="1:30" x14ac:dyDescent="0.2">
      <c r="A213" s="21">
        <v>1</v>
      </c>
      <c r="B213" s="37" t="s">
        <v>795</v>
      </c>
      <c r="C213" s="37"/>
      <c r="D213" s="109" t="s">
        <v>1089</v>
      </c>
      <c r="E213" s="113" t="s">
        <v>809</v>
      </c>
      <c r="F213" s="132" t="str">
        <f t="shared" si="5"/>
        <v>49</v>
      </c>
      <c r="J213" s="41"/>
    </row>
    <row r="214" spans="1:30" outlineLevel="1" x14ac:dyDescent="0.2">
      <c r="A214" s="21">
        <f>A213+1</f>
        <v>2</v>
      </c>
      <c r="B214" s="37" t="s">
        <v>814</v>
      </c>
      <c r="C214" s="37"/>
      <c r="D214" s="109" t="s">
        <v>1089</v>
      </c>
      <c r="E214" s="113" t="s">
        <v>809</v>
      </c>
      <c r="F214" s="132" t="str">
        <f t="shared" si="5"/>
        <v>49.1</v>
      </c>
      <c r="J214" s="41"/>
    </row>
    <row r="215" spans="1:30" s="30" customFormat="1" ht="13.5" outlineLevel="1" thickBot="1" x14ac:dyDescent="0.25">
      <c r="A215" s="26"/>
      <c r="B215" s="26" t="s">
        <v>378</v>
      </c>
      <c r="C215" s="29"/>
      <c r="D215" s="109" t="s">
        <v>1089</v>
      </c>
      <c r="E215" s="114" t="s">
        <v>379</v>
      </c>
      <c r="F215" s="132" t="str">
        <f t="shared" si="5"/>
        <v xml:space="preserve"> -</v>
      </c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</row>
    <row r="216" spans="1:30" x14ac:dyDescent="0.2">
      <c r="A216" s="21">
        <v>1</v>
      </c>
      <c r="B216" s="37" t="s">
        <v>388</v>
      </c>
      <c r="C216" s="37"/>
      <c r="D216" s="109" t="s">
        <v>1089</v>
      </c>
      <c r="E216" s="113" t="s">
        <v>809</v>
      </c>
      <c r="F216" s="132" t="str">
        <f t="shared" si="5"/>
        <v>50</v>
      </c>
      <c r="J216" s="41"/>
    </row>
    <row r="217" spans="1:30" outlineLevel="1" x14ac:dyDescent="0.2">
      <c r="A217" s="21">
        <f>A216+1</f>
        <v>2</v>
      </c>
      <c r="B217" s="37" t="s">
        <v>832</v>
      </c>
      <c r="C217" s="37"/>
      <c r="D217" s="109" t="s">
        <v>1089</v>
      </c>
      <c r="E217" s="113" t="s">
        <v>809</v>
      </c>
      <c r="F217" s="132" t="str">
        <f t="shared" si="5"/>
        <v>50.1</v>
      </c>
      <c r="J217" s="41"/>
    </row>
    <row r="218" spans="1:30" s="30" customFormat="1" ht="13.5" outlineLevel="1" thickBot="1" x14ac:dyDescent="0.25">
      <c r="A218" s="26"/>
      <c r="B218" s="26" t="s">
        <v>378</v>
      </c>
      <c r="C218" s="29"/>
      <c r="D218" s="109" t="s">
        <v>1089</v>
      </c>
      <c r="E218" s="114" t="s">
        <v>379</v>
      </c>
      <c r="F218" s="132" t="str">
        <f t="shared" si="5"/>
        <v xml:space="preserve"> -</v>
      </c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</row>
    <row r="219" spans="1:30" x14ac:dyDescent="0.2">
      <c r="A219" s="21">
        <v>1</v>
      </c>
      <c r="B219" s="37" t="s">
        <v>389</v>
      </c>
      <c r="C219" s="37"/>
      <c r="D219" s="109" t="s">
        <v>1089</v>
      </c>
      <c r="E219" s="113" t="s">
        <v>809</v>
      </c>
      <c r="F219" s="132" t="str">
        <f t="shared" si="5"/>
        <v>51</v>
      </c>
      <c r="J219" s="41"/>
    </row>
    <row r="220" spans="1:30" outlineLevel="1" x14ac:dyDescent="0.2">
      <c r="A220" s="21">
        <f>A219+1</f>
        <v>2</v>
      </c>
      <c r="B220" s="37" t="s">
        <v>833</v>
      </c>
      <c r="C220" s="37"/>
      <c r="D220" s="109" t="s">
        <v>1089</v>
      </c>
      <c r="E220" s="113" t="s">
        <v>809</v>
      </c>
      <c r="F220" s="132" t="str">
        <f t="shared" si="5"/>
        <v>51.1</v>
      </c>
      <c r="J220" s="41"/>
    </row>
    <row r="221" spans="1:30" outlineLevel="1" x14ac:dyDescent="0.2">
      <c r="A221" s="21">
        <f>A220+1</f>
        <v>3</v>
      </c>
      <c r="B221" s="37" t="s">
        <v>834</v>
      </c>
      <c r="C221" s="37"/>
      <c r="D221" s="109" t="s">
        <v>1089</v>
      </c>
      <c r="E221" s="113" t="s">
        <v>809</v>
      </c>
      <c r="F221" s="132" t="str">
        <f t="shared" si="5"/>
        <v>51.2</v>
      </c>
      <c r="J221" s="41"/>
    </row>
    <row r="222" spans="1:30" outlineLevel="1" x14ac:dyDescent="0.2">
      <c r="A222" s="21">
        <f>A221+1</f>
        <v>4</v>
      </c>
      <c r="B222" s="37" t="s">
        <v>835</v>
      </c>
      <c r="C222" s="37"/>
      <c r="D222" s="109" t="s">
        <v>1089</v>
      </c>
      <c r="E222" s="113" t="s">
        <v>809</v>
      </c>
      <c r="F222" s="132" t="str">
        <f t="shared" si="5"/>
        <v>51.3</v>
      </c>
      <c r="J222" s="41"/>
    </row>
    <row r="223" spans="1:30" s="30" customFormat="1" ht="13.5" outlineLevel="1" thickBot="1" x14ac:dyDescent="0.25">
      <c r="A223" s="26"/>
      <c r="B223" s="26" t="s">
        <v>378</v>
      </c>
      <c r="C223" s="29"/>
      <c r="D223" s="109" t="s">
        <v>1089</v>
      </c>
      <c r="E223" s="114" t="s">
        <v>379</v>
      </c>
      <c r="F223" s="132" t="str">
        <f t="shared" si="5"/>
        <v xml:space="preserve"> -</v>
      </c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</row>
    <row r="224" spans="1:30" x14ac:dyDescent="0.2">
      <c r="A224" s="21">
        <v>1</v>
      </c>
      <c r="B224" s="37" t="s">
        <v>390</v>
      </c>
      <c r="C224" s="37"/>
      <c r="D224" s="109" t="s">
        <v>1089</v>
      </c>
      <c r="E224" s="113" t="s">
        <v>809</v>
      </c>
      <c r="F224" s="132" t="str">
        <f t="shared" si="5"/>
        <v>52</v>
      </c>
      <c r="J224" s="41"/>
    </row>
    <row r="225" spans="1:30" outlineLevel="1" x14ac:dyDescent="0.2">
      <c r="A225" s="21">
        <f>A224+1</f>
        <v>2</v>
      </c>
      <c r="B225" s="37" t="s">
        <v>815</v>
      </c>
      <c r="C225" s="37"/>
      <c r="D225" s="109" t="s">
        <v>1089</v>
      </c>
      <c r="E225" s="113" t="s">
        <v>809</v>
      </c>
      <c r="F225" s="132" t="str">
        <f t="shared" si="5"/>
        <v>52.1</v>
      </c>
      <c r="J225" s="41"/>
    </row>
    <row r="226" spans="1:30" s="30" customFormat="1" ht="13.5" outlineLevel="1" thickBot="1" x14ac:dyDescent="0.25">
      <c r="A226" s="26"/>
      <c r="B226" s="26" t="s">
        <v>378</v>
      </c>
      <c r="C226" s="29"/>
      <c r="D226" s="109" t="s">
        <v>1089</v>
      </c>
      <c r="E226" s="114" t="s">
        <v>379</v>
      </c>
      <c r="F226" s="132" t="str">
        <f t="shared" si="5"/>
        <v xml:space="preserve"> -</v>
      </c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</row>
    <row r="227" spans="1:30" x14ac:dyDescent="0.2">
      <c r="A227" s="21">
        <v>1</v>
      </c>
      <c r="B227" s="37" t="s">
        <v>391</v>
      </c>
      <c r="C227" s="37"/>
      <c r="D227" s="109" t="s">
        <v>1089</v>
      </c>
      <c r="E227" s="113" t="s">
        <v>809</v>
      </c>
      <c r="F227" s="132" t="str">
        <f t="shared" ref="F227:F290" si="7">B227</f>
        <v>53</v>
      </c>
      <c r="J227" s="41"/>
    </row>
    <row r="228" spans="1:30" outlineLevel="1" x14ac:dyDescent="0.2">
      <c r="A228" s="21">
        <f>A227+1</f>
        <v>2</v>
      </c>
      <c r="B228" s="37" t="s">
        <v>870</v>
      </c>
      <c r="C228" s="37"/>
      <c r="D228" s="109" t="s">
        <v>1089</v>
      </c>
      <c r="E228" s="113" t="s">
        <v>809</v>
      </c>
      <c r="F228" s="132" t="str">
        <f t="shared" si="7"/>
        <v>53.1</v>
      </c>
      <c r="J228" s="41"/>
    </row>
    <row r="229" spans="1:30" s="30" customFormat="1" ht="13.5" outlineLevel="1" thickBot="1" x14ac:dyDescent="0.25">
      <c r="A229" s="26"/>
      <c r="B229" s="26" t="s">
        <v>378</v>
      </c>
      <c r="C229" s="29"/>
      <c r="D229" s="109" t="s">
        <v>1089</v>
      </c>
      <c r="E229" s="114" t="s">
        <v>379</v>
      </c>
      <c r="F229" s="132" t="str">
        <f t="shared" si="7"/>
        <v xml:space="preserve"> -</v>
      </c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</row>
    <row r="230" spans="1:30" x14ac:dyDescent="0.2">
      <c r="A230" s="21">
        <v>1</v>
      </c>
      <c r="B230" s="37" t="s">
        <v>392</v>
      </c>
      <c r="C230" s="37"/>
      <c r="D230" s="109" t="s">
        <v>1089</v>
      </c>
      <c r="E230" s="113" t="s">
        <v>809</v>
      </c>
      <c r="F230" s="132" t="str">
        <f t="shared" si="7"/>
        <v>54</v>
      </c>
      <c r="J230" s="41"/>
    </row>
    <row r="231" spans="1:30" outlineLevel="1" x14ac:dyDescent="0.2">
      <c r="A231" s="21">
        <f>A230+1</f>
        <v>2</v>
      </c>
      <c r="B231" s="37" t="s">
        <v>871</v>
      </c>
      <c r="C231" s="37"/>
      <c r="D231" s="109" t="s">
        <v>1089</v>
      </c>
      <c r="E231" s="113" t="s">
        <v>809</v>
      </c>
      <c r="F231" s="132" t="str">
        <f t="shared" si="7"/>
        <v>54.1</v>
      </c>
      <c r="J231" s="41"/>
    </row>
    <row r="232" spans="1:30" outlineLevel="1" x14ac:dyDescent="0.2">
      <c r="A232" s="21">
        <f>A231+1</f>
        <v>3</v>
      </c>
      <c r="B232" s="37" t="s">
        <v>872</v>
      </c>
      <c r="C232" s="37"/>
      <c r="D232" s="109" t="s">
        <v>1089</v>
      </c>
      <c r="E232" s="113" t="s">
        <v>809</v>
      </c>
      <c r="F232" s="132" t="str">
        <f t="shared" si="7"/>
        <v>54.2</v>
      </c>
      <c r="J232" s="41"/>
    </row>
    <row r="233" spans="1:30" outlineLevel="1" x14ac:dyDescent="0.2">
      <c r="A233" s="21">
        <f>A232+1</f>
        <v>4</v>
      </c>
      <c r="B233" s="37" t="s">
        <v>873</v>
      </c>
      <c r="C233" s="37"/>
      <c r="D233" s="109" t="s">
        <v>1089</v>
      </c>
      <c r="E233" s="113" t="s">
        <v>809</v>
      </c>
      <c r="F233" s="132" t="str">
        <f t="shared" si="7"/>
        <v>54.3</v>
      </c>
      <c r="J233" s="41"/>
    </row>
    <row r="234" spans="1:30" s="30" customFormat="1" ht="13.5" outlineLevel="1" thickBot="1" x14ac:dyDescent="0.25">
      <c r="A234" s="26"/>
      <c r="B234" s="26" t="s">
        <v>378</v>
      </c>
      <c r="C234" s="29"/>
      <c r="D234" s="109" t="s">
        <v>1089</v>
      </c>
      <c r="E234" s="114" t="s">
        <v>379</v>
      </c>
      <c r="F234" s="132" t="str">
        <f t="shared" si="7"/>
        <v xml:space="preserve"> -</v>
      </c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</row>
    <row r="235" spans="1:30" x14ac:dyDescent="0.2">
      <c r="A235" s="21">
        <v>1</v>
      </c>
      <c r="B235" s="37" t="s">
        <v>393</v>
      </c>
      <c r="C235" s="37"/>
      <c r="D235" s="109" t="s">
        <v>1089</v>
      </c>
      <c r="E235" s="113" t="s">
        <v>809</v>
      </c>
      <c r="F235" s="132" t="str">
        <f t="shared" si="7"/>
        <v>55</v>
      </c>
      <c r="J235" s="41"/>
    </row>
    <row r="236" spans="1:30" outlineLevel="1" x14ac:dyDescent="0.2">
      <c r="A236" s="21">
        <f>A235+1</f>
        <v>2</v>
      </c>
      <c r="B236" s="37" t="s">
        <v>394</v>
      </c>
      <c r="C236" s="37"/>
      <c r="D236" s="109" t="s">
        <v>1089</v>
      </c>
      <c r="E236" s="113" t="s">
        <v>809</v>
      </c>
      <c r="F236" s="132" t="str">
        <f t="shared" si="7"/>
        <v>55.1</v>
      </c>
      <c r="J236" s="41"/>
    </row>
    <row r="237" spans="1:30" outlineLevel="1" x14ac:dyDescent="0.2">
      <c r="A237" s="21">
        <f>A236+1</f>
        <v>3</v>
      </c>
      <c r="B237" s="37" t="s">
        <v>395</v>
      </c>
      <c r="C237" s="37"/>
      <c r="D237" s="109" t="s">
        <v>1089</v>
      </c>
      <c r="E237" s="113" t="s">
        <v>809</v>
      </c>
      <c r="F237" s="132" t="str">
        <f t="shared" si="7"/>
        <v>55.2</v>
      </c>
      <c r="J237" s="41"/>
    </row>
    <row r="238" spans="1:30" s="30" customFormat="1" ht="13.5" outlineLevel="1" thickBot="1" x14ac:dyDescent="0.25">
      <c r="A238" s="26"/>
      <c r="B238" s="26" t="s">
        <v>378</v>
      </c>
      <c r="C238" s="29"/>
      <c r="D238" s="109" t="s">
        <v>1089</v>
      </c>
      <c r="E238" s="114" t="s">
        <v>379</v>
      </c>
      <c r="F238" s="132" t="str">
        <f t="shared" si="7"/>
        <v xml:space="preserve"> -</v>
      </c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</row>
    <row r="239" spans="1:30" x14ac:dyDescent="0.2">
      <c r="A239" s="21">
        <v>1</v>
      </c>
      <c r="B239" s="37" t="s">
        <v>396</v>
      </c>
      <c r="C239" s="37"/>
      <c r="D239" s="109" t="s">
        <v>1089</v>
      </c>
      <c r="E239" s="113" t="s">
        <v>809</v>
      </c>
      <c r="F239" s="132" t="str">
        <f t="shared" si="7"/>
        <v>56</v>
      </c>
      <c r="J239" s="41"/>
    </row>
    <row r="240" spans="1:30" outlineLevel="1" x14ac:dyDescent="0.2">
      <c r="A240" s="21">
        <f>A239+1</f>
        <v>2</v>
      </c>
      <c r="B240" s="37" t="s">
        <v>816</v>
      </c>
      <c r="C240" s="37"/>
      <c r="D240" s="109" t="s">
        <v>1089</v>
      </c>
      <c r="E240" s="113" t="s">
        <v>809</v>
      </c>
      <c r="F240" s="132" t="str">
        <f t="shared" si="7"/>
        <v>56.1</v>
      </c>
      <c r="J240" s="41"/>
    </row>
    <row r="241" spans="1:30" outlineLevel="1" x14ac:dyDescent="0.2">
      <c r="A241" s="21">
        <f>A240+1</f>
        <v>3</v>
      </c>
      <c r="B241" s="37" t="s">
        <v>817</v>
      </c>
      <c r="C241" s="37"/>
      <c r="D241" s="109" t="s">
        <v>1089</v>
      </c>
      <c r="E241" s="113" t="s">
        <v>809</v>
      </c>
      <c r="F241" s="132" t="str">
        <f t="shared" si="7"/>
        <v>56.2</v>
      </c>
      <c r="J241" s="41"/>
    </row>
    <row r="242" spans="1:30" outlineLevel="1" x14ac:dyDescent="0.2">
      <c r="A242" s="21">
        <f>A241+1</f>
        <v>4</v>
      </c>
      <c r="B242" s="37" t="s">
        <v>874</v>
      </c>
      <c r="C242" s="37"/>
      <c r="D242" s="109" t="s">
        <v>1089</v>
      </c>
      <c r="E242" s="113" t="s">
        <v>809</v>
      </c>
      <c r="F242" s="132" t="str">
        <f t="shared" si="7"/>
        <v>56.3</v>
      </c>
      <c r="J242" s="41"/>
    </row>
    <row r="243" spans="1:30" s="30" customFormat="1" ht="13.5" outlineLevel="1" thickBot="1" x14ac:dyDescent="0.25">
      <c r="A243" s="26"/>
      <c r="B243" s="26" t="s">
        <v>378</v>
      </c>
      <c r="C243" s="29"/>
      <c r="D243" s="109" t="s">
        <v>1089</v>
      </c>
      <c r="E243" s="114" t="s">
        <v>379</v>
      </c>
      <c r="F243" s="132" t="str">
        <f t="shared" si="7"/>
        <v xml:space="preserve"> -</v>
      </c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</row>
    <row r="244" spans="1:30" x14ac:dyDescent="0.2">
      <c r="A244" s="21">
        <v>1</v>
      </c>
      <c r="B244" s="37" t="s">
        <v>397</v>
      </c>
      <c r="C244" s="37"/>
      <c r="D244" s="109" t="s">
        <v>1089</v>
      </c>
      <c r="E244" s="113" t="s">
        <v>809</v>
      </c>
      <c r="F244" s="132" t="str">
        <f t="shared" si="7"/>
        <v>57</v>
      </c>
      <c r="J244" s="41"/>
    </row>
    <row r="245" spans="1:30" outlineLevel="1" x14ac:dyDescent="0.2">
      <c r="A245" s="21">
        <f>A244+1</f>
        <v>2</v>
      </c>
      <c r="B245" s="37" t="s">
        <v>836</v>
      </c>
      <c r="C245" s="37"/>
      <c r="D245" s="109" t="s">
        <v>1089</v>
      </c>
      <c r="E245" s="113" t="s">
        <v>809</v>
      </c>
      <c r="F245" s="132" t="str">
        <f t="shared" si="7"/>
        <v>57.1</v>
      </c>
      <c r="J245" s="41"/>
    </row>
    <row r="246" spans="1:30" outlineLevel="1" x14ac:dyDescent="0.2">
      <c r="A246" s="21">
        <f>A245+1</f>
        <v>3</v>
      </c>
      <c r="B246" s="37" t="s">
        <v>837</v>
      </c>
      <c r="C246" s="37"/>
      <c r="D246" s="109" t="s">
        <v>1089</v>
      </c>
      <c r="E246" s="113" t="s">
        <v>809</v>
      </c>
      <c r="F246" s="132" t="str">
        <f t="shared" si="7"/>
        <v>57.2</v>
      </c>
      <c r="J246" s="41"/>
    </row>
    <row r="247" spans="1:30" outlineLevel="1" x14ac:dyDescent="0.2">
      <c r="A247" s="21">
        <f>A246+1</f>
        <v>4</v>
      </c>
      <c r="B247" s="37" t="s">
        <v>838</v>
      </c>
      <c r="C247" s="37"/>
      <c r="D247" s="109" t="s">
        <v>1089</v>
      </c>
      <c r="E247" s="113" t="s">
        <v>809</v>
      </c>
      <c r="F247" s="132" t="str">
        <f t="shared" si="7"/>
        <v>57.3</v>
      </c>
      <c r="J247" s="41"/>
    </row>
    <row r="248" spans="1:30" s="30" customFormat="1" ht="13.5" outlineLevel="1" thickBot="1" x14ac:dyDescent="0.25">
      <c r="A248" s="26"/>
      <c r="B248" s="26" t="s">
        <v>378</v>
      </c>
      <c r="C248" s="29"/>
      <c r="D248" s="109" t="s">
        <v>1089</v>
      </c>
      <c r="E248" s="114" t="s">
        <v>379</v>
      </c>
      <c r="F248" s="132" t="str">
        <f t="shared" si="7"/>
        <v xml:space="preserve"> -</v>
      </c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</row>
    <row r="249" spans="1:30" x14ac:dyDescent="0.2">
      <c r="A249" s="21">
        <v>1</v>
      </c>
      <c r="B249" s="37" t="s">
        <v>796</v>
      </c>
      <c r="C249" s="37"/>
      <c r="D249" s="109" t="s">
        <v>1089</v>
      </c>
      <c r="E249" s="113" t="s">
        <v>809</v>
      </c>
      <c r="F249" s="132" t="str">
        <f t="shared" si="7"/>
        <v>58</v>
      </c>
      <c r="J249" s="41"/>
    </row>
    <row r="250" spans="1:30" outlineLevel="1" x14ac:dyDescent="0.2">
      <c r="A250" s="21">
        <f>A249+1</f>
        <v>2</v>
      </c>
      <c r="B250" s="37" t="s">
        <v>839</v>
      </c>
      <c r="C250" s="37"/>
      <c r="D250" s="109" t="s">
        <v>1089</v>
      </c>
      <c r="E250" s="113" t="s">
        <v>809</v>
      </c>
      <c r="F250" s="132" t="str">
        <f t="shared" si="7"/>
        <v>58.1</v>
      </c>
      <c r="J250" s="41"/>
    </row>
    <row r="251" spans="1:30" outlineLevel="1" x14ac:dyDescent="0.2">
      <c r="A251" s="21">
        <f>A250+1</f>
        <v>3</v>
      </c>
      <c r="B251" s="37" t="s">
        <v>840</v>
      </c>
      <c r="C251" s="37"/>
      <c r="D251" s="109" t="s">
        <v>1089</v>
      </c>
      <c r="E251" s="113" t="s">
        <v>809</v>
      </c>
      <c r="F251" s="132" t="str">
        <f t="shared" si="7"/>
        <v>58.2</v>
      </c>
      <c r="J251" s="41"/>
    </row>
    <row r="252" spans="1:30" s="30" customFormat="1" ht="13.5" outlineLevel="1" thickBot="1" x14ac:dyDescent="0.25">
      <c r="A252" s="26"/>
      <c r="B252" s="26" t="s">
        <v>378</v>
      </c>
      <c r="C252" s="29"/>
      <c r="D252" s="109" t="s">
        <v>1089</v>
      </c>
      <c r="E252" s="114" t="s">
        <v>379</v>
      </c>
      <c r="F252" s="132" t="str">
        <f t="shared" si="7"/>
        <v xml:space="preserve"> -</v>
      </c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</row>
    <row r="253" spans="1:30" x14ac:dyDescent="0.2">
      <c r="A253" s="21">
        <v>1</v>
      </c>
      <c r="B253" s="37" t="s">
        <v>797</v>
      </c>
      <c r="C253" s="37"/>
      <c r="D253" s="109" t="s">
        <v>1089</v>
      </c>
      <c r="E253" s="113" t="s">
        <v>809</v>
      </c>
      <c r="F253" s="132" t="str">
        <f t="shared" si="7"/>
        <v>59</v>
      </c>
      <c r="J253" s="41"/>
    </row>
    <row r="254" spans="1:30" outlineLevel="1" x14ac:dyDescent="0.2">
      <c r="A254" s="21"/>
      <c r="B254" s="37" t="s">
        <v>841</v>
      </c>
      <c r="C254" s="37"/>
      <c r="D254" s="109" t="s">
        <v>1089</v>
      </c>
      <c r="E254" s="113"/>
      <c r="F254" s="132" t="str">
        <f t="shared" si="7"/>
        <v>59.1</v>
      </c>
      <c r="J254" s="41"/>
    </row>
    <row r="255" spans="1:30" s="30" customFormat="1" ht="13.5" outlineLevel="1" thickBot="1" x14ac:dyDescent="0.25">
      <c r="A255" s="26"/>
      <c r="B255" s="26" t="s">
        <v>378</v>
      </c>
      <c r="C255" s="29"/>
      <c r="D255" s="109" t="s">
        <v>1089</v>
      </c>
      <c r="E255" s="114" t="s">
        <v>379</v>
      </c>
      <c r="F255" s="132" t="str">
        <f t="shared" si="7"/>
        <v xml:space="preserve"> -</v>
      </c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</row>
    <row r="256" spans="1:30" x14ac:dyDescent="0.2">
      <c r="A256" s="21">
        <v>1</v>
      </c>
      <c r="B256" s="37" t="s">
        <v>398</v>
      </c>
      <c r="C256" s="37"/>
      <c r="D256" s="109" t="s">
        <v>1089</v>
      </c>
      <c r="E256" s="113" t="s">
        <v>809</v>
      </c>
      <c r="F256" s="132" t="str">
        <f t="shared" si="7"/>
        <v>60</v>
      </c>
      <c r="J256" s="41"/>
    </row>
    <row r="257" spans="1:30" outlineLevel="1" x14ac:dyDescent="0.2">
      <c r="A257" s="21">
        <f>A256+1</f>
        <v>2</v>
      </c>
      <c r="B257" s="37" t="s">
        <v>875</v>
      </c>
      <c r="C257" s="37"/>
      <c r="D257" s="109" t="s">
        <v>1089</v>
      </c>
      <c r="E257" s="113" t="s">
        <v>809</v>
      </c>
      <c r="F257" s="132" t="str">
        <f t="shared" si="7"/>
        <v>60.1</v>
      </c>
      <c r="J257" s="41"/>
    </row>
    <row r="258" spans="1:30" outlineLevel="1" x14ac:dyDescent="0.2">
      <c r="A258" s="21">
        <f>A257+1</f>
        <v>3</v>
      </c>
      <c r="B258" s="37" t="s">
        <v>876</v>
      </c>
      <c r="C258" s="37"/>
      <c r="D258" s="109" t="s">
        <v>1089</v>
      </c>
      <c r="E258" s="113" t="s">
        <v>809</v>
      </c>
      <c r="F258" s="132" t="str">
        <f t="shared" si="7"/>
        <v>60.2</v>
      </c>
      <c r="J258" s="41"/>
    </row>
    <row r="259" spans="1:30" s="30" customFormat="1" ht="13.5" outlineLevel="1" thickBot="1" x14ac:dyDescent="0.25">
      <c r="A259" s="26"/>
      <c r="B259" s="26" t="s">
        <v>378</v>
      </c>
      <c r="C259" s="29"/>
      <c r="D259" s="109" t="s">
        <v>1089</v>
      </c>
      <c r="E259" s="114" t="s">
        <v>379</v>
      </c>
      <c r="F259" s="132" t="str">
        <f t="shared" si="7"/>
        <v xml:space="preserve"> -</v>
      </c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</row>
    <row r="260" spans="1:30" x14ac:dyDescent="0.2">
      <c r="A260" s="21">
        <v>1</v>
      </c>
      <c r="B260" s="37" t="s">
        <v>399</v>
      </c>
      <c r="C260" s="37"/>
      <c r="D260" s="109" t="s">
        <v>1089</v>
      </c>
      <c r="E260" s="113" t="s">
        <v>809</v>
      </c>
      <c r="F260" s="132" t="str">
        <f t="shared" si="7"/>
        <v>61</v>
      </c>
      <c r="J260" s="41"/>
    </row>
    <row r="261" spans="1:30" outlineLevel="1" x14ac:dyDescent="0.2">
      <c r="A261" s="21">
        <f>A260+1</f>
        <v>2</v>
      </c>
      <c r="B261" s="37" t="s">
        <v>596</v>
      </c>
      <c r="C261" s="37"/>
      <c r="D261" s="109" t="s">
        <v>1089</v>
      </c>
      <c r="E261" s="113" t="s">
        <v>809</v>
      </c>
      <c r="F261" s="132" t="str">
        <f t="shared" si="7"/>
        <v>61.1</v>
      </c>
      <c r="J261" s="41"/>
    </row>
    <row r="262" spans="1:30" outlineLevel="1" x14ac:dyDescent="0.2">
      <c r="A262" s="21">
        <f>A261+1</f>
        <v>3</v>
      </c>
      <c r="B262" s="37" t="s">
        <v>597</v>
      </c>
      <c r="C262" s="37"/>
      <c r="D262" s="109" t="s">
        <v>1089</v>
      </c>
      <c r="E262" s="113" t="s">
        <v>809</v>
      </c>
      <c r="F262" s="132" t="str">
        <f t="shared" si="7"/>
        <v>61.2</v>
      </c>
      <c r="J262" s="41"/>
    </row>
    <row r="263" spans="1:30" s="30" customFormat="1" ht="13.5" outlineLevel="1" thickBot="1" x14ac:dyDescent="0.25">
      <c r="A263" s="26"/>
      <c r="B263" s="26" t="s">
        <v>378</v>
      </c>
      <c r="C263" s="29"/>
      <c r="D263" s="109" t="s">
        <v>1089</v>
      </c>
      <c r="E263" s="114" t="s">
        <v>379</v>
      </c>
      <c r="F263" s="132" t="str">
        <f t="shared" si="7"/>
        <v xml:space="preserve"> -</v>
      </c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</row>
    <row r="264" spans="1:30" x14ac:dyDescent="0.2">
      <c r="A264" s="21">
        <v>1</v>
      </c>
      <c r="B264" s="37" t="s">
        <v>400</v>
      </c>
      <c r="C264" s="37"/>
      <c r="D264" s="109" t="s">
        <v>1089</v>
      </c>
      <c r="E264" s="113" t="s">
        <v>809</v>
      </c>
      <c r="F264" s="132" t="str">
        <f t="shared" si="7"/>
        <v>62</v>
      </c>
      <c r="J264" s="41"/>
    </row>
    <row r="265" spans="1:30" outlineLevel="1" x14ac:dyDescent="0.2">
      <c r="A265" s="21">
        <f>A264+1</f>
        <v>2</v>
      </c>
      <c r="B265" s="37" t="s">
        <v>877</v>
      </c>
      <c r="C265" s="37"/>
      <c r="D265" s="109" t="s">
        <v>1089</v>
      </c>
      <c r="E265" s="113" t="s">
        <v>809</v>
      </c>
      <c r="F265" s="132" t="str">
        <f t="shared" si="7"/>
        <v>62.1</v>
      </c>
      <c r="J265" s="41"/>
    </row>
    <row r="266" spans="1:30" s="30" customFormat="1" ht="13.5" outlineLevel="1" thickBot="1" x14ac:dyDescent="0.25">
      <c r="A266" s="26"/>
      <c r="B266" s="26" t="s">
        <v>378</v>
      </c>
      <c r="C266" s="29"/>
      <c r="D266" s="109" t="s">
        <v>1089</v>
      </c>
      <c r="E266" s="114" t="s">
        <v>379</v>
      </c>
      <c r="F266" s="132" t="str">
        <f t="shared" si="7"/>
        <v xml:space="preserve"> -</v>
      </c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</row>
    <row r="267" spans="1:30" x14ac:dyDescent="0.2">
      <c r="A267" s="21">
        <v>1</v>
      </c>
      <c r="B267" s="37" t="s">
        <v>401</v>
      </c>
      <c r="C267" s="37"/>
      <c r="D267" s="109" t="s">
        <v>1089</v>
      </c>
      <c r="E267" s="113" t="s">
        <v>809</v>
      </c>
      <c r="F267" s="132" t="str">
        <f t="shared" si="7"/>
        <v>63</v>
      </c>
      <c r="J267" s="41"/>
    </row>
    <row r="268" spans="1:30" outlineLevel="1" x14ac:dyDescent="0.2">
      <c r="A268" s="21">
        <f>A267+1</f>
        <v>2</v>
      </c>
      <c r="B268" s="37" t="s">
        <v>842</v>
      </c>
      <c r="C268" s="37"/>
      <c r="D268" s="109" t="s">
        <v>1089</v>
      </c>
      <c r="E268" s="113" t="s">
        <v>809</v>
      </c>
      <c r="F268" s="132" t="str">
        <f t="shared" si="7"/>
        <v>63.1</v>
      </c>
      <c r="J268" s="41"/>
    </row>
    <row r="269" spans="1:30" s="30" customFormat="1" ht="13.5" outlineLevel="1" thickBot="1" x14ac:dyDescent="0.25">
      <c r="A269" s="26"/>
      <c r="B269" s="26" t="s">
        <v>378</v>
      </c>
      <c r="C269" s="29"/>
      <c r="D269" s="109" t="s">
        <v>1089</v>
      </c>
      <c r="E269" s="114" t="s">
        <v>379</v>
      </c>
      <c r="F269" s="132" t="str">
        <f t="shared" si="7"/>
        <v xml:space="preserve"> -</v>
      </c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</row>
    <row r="270" spans="1:30" x14ac:dyDescent="0.2">
      <c r="A270" s="21">
        <v>1</v>
      </c>
      <c r="B270" s="37" t="s">
        <v>402</v>
      </c>
      <c r="C270" s="37"/>
      <c r="D270" s="109" t="s">
        <v>1089</v>
      </c>
      <c r="E270" s="113" t="s">
        <v>809</v>
      </c>
      <c r="F270" s="132" t="str">
        <f t="shared" si="7"/>
        <v>64</v>
      </c>
      <c r="J270" s="41"/>
    </row>
    <row r="271" spans="1:30" outlineLevel="1" x14ac:dyDescent="0.2">
      <c r="A271" s="21">
        <f>A270+1</f>
        <v>2</v>
      </c>
      <c r="B271" s="37" t="s">
        <v>878</v>
      </c>
      <c r="C271" s="37"/>
      <c r="D271" s="109" t="s">
        <v>1089</v>
      </c>
      <c r="E271" s="113" t="s">
        <v>809</v>
      </c>
      <c r="F271" s="132" t="str">
        <f t="shared" si="7"/>
        <v>64.1</v>
      </c>
      <c r="J271" s="41"/>
    </row>
    <row r="272" spans="1:30" outlineLevel="1" x14ac:dyDescent="0.2">
      <c r="A272" s="21">
        <f>A271+1</f>
        <v>3</v>
      </c>
      <c r="B272" s="37" t="s">
        <v>879</v>
      </c>
      <c r="C272" s="37"/>
      <c r="D272" s="109" t="s">
        <v>1089</v>
      </c>
      <c r="E272" s="113" t="s">
        <v>809</v>
      </c>
      <c r="F272" s="132" t="str">
        <f t="shared" si="7"/>
        <v>64.2</v>
      </c>
      <c r="J272" s="41"/>
    </row>
    <row r="273" spans="1:30" s="30" customFormat="1" ht="13.5" outlineLevel="1" thickBot="1" x14ac:dyDescent="0.25">
      <c r="A273" s="26"/>
      <c r="B273" s="26" t="s">
        <v>378</v>
      </c>
      <c r="C273" s="29"/>
      <c r="D273" s="109" t="s">
        <v>1089</v>
      </c>
      <c r="E273" s="114" t="s">
        <v>379</v>
      </c>
      <c r="F273" s="132" t="str">
        <f t="shared" si="7"/>
        <v xml:space="preserve"> -</v>
      </c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</row>
    <row r="274" spans="1:30" x14ac:dyDescent="0.2">
      <c r="A274" s="21">
        <v>1</v>
      </c>
      <c r="B274" s="37" t="s">
        <v>403</v>
      </c>
      <c r="C274" s="37"/>
      <c r="D274" s="109" t="s">
        <v>1089</v>
      </c>
      <c r="E274" s="113" t="s">
        <v>809</v>
      </c>
      <c r="F274" s="132" t="str">
        <f t="shared" si="7"/>
        <v>65</v>
      </c>
      <c r="J274" s="41"/>
    </row>
    <row r="275" spans="1:30" outlineLevel="1" x14ac:dyDescent="0.2">
      <c r="A275" s="21">
        <f>A274+1</f>
        <v>2</v>
      </c>
      <c r="B275" s="37" t="s">
        <v>843</v>
      </c>
      <c r="C275" s="37"/>
      <c r="D275" s="109" t="s">
        <v>1089</v>
      </c>
      <c r="E275" s="113" t="s">
        <v>809</v>
      </c>
      <c r="F275" s="132" t="str">
        <f t="shared" si="7"/>
        <v>65.1</v>
      </c>
      <c r="J275" s="41"/>
    </row>
    <row r="276" spans="1:30" outlineLevel="1" x14ac:dyDescent="0.2">
      <c r="A276" s="21">
        <f>A275+1</f>
        <v>3</v>
      </c>
      <c r="B276" s="37" t="s">
        <v>844</v>
      </c>
      <c r="C276" s="37"/>
      <c r="D276" s="109" t="s">
        <v>1089</v>
      </c>
      <c r="E276" s="113" t="s">
        <v>809</v>
      </c>
      <c r="F276" s="132" t="str">
        <f t="shared" si="7"/>
        <v>65.2</v>
      </c>
      <c r="J276" s="41"/>
    </row>
    <row r="277" spans="1:30" outlineLevel="1" x14ac:dyDescent="0.2">
      <c r="A277" s="21">
        <f t="shared" ref="A277:A286" si="8">A276+1</f>
        <v>4</v>
      </c>
      <c r="B277" s="37" t="s">
        <v>598</v>
      </c>
      <c r="C277" s="37"/>
      <c r="D277" s="109" t="s">
        <v>1089</v>
      </c>
      <c r="E277" s="113" t="s">
        <v>809</v>
      </c>
      <c r="F277" s="132" t="str">
        <f t="shared" si="7"/>
        <v>65.3</v>
      </c>
      <c r="J277" s="41"/>
    </row>
    <row r="278" spans="1:30" outlineLevel="1" x14ac:dyDescent="0.2">
      <c r="A278" s="21">
        <f t="shared" si="8"/>
        <v>5</v>
      </c>
      <c r="B278" s="37" t="s">
        <v>599</v>
      </c>
      <c r="C278" s="37"/>
      <c r="D278" s="109" t="s">
        <v>1089</v>
      </c>
      <c r="E278" s="113" t="s">
        <v>809</v>
      </c>
      <c r="F278" s="132" t="str">
        <f t="shared" si="7"/>
        <v>65.4</v>
      </c>
      <c r="J278" s="41"/>
    </row>
    <row r="279" spans="1:30" outlineLevel="1" x14ac:dyDescent="0.2">
      <c r="A279" s="21">
        <f t="shared" si="8"/>
        <v>6</v>
      </c>
      <c r="B279" s="37" t="s">
        <v>600</v>
      </c>
      <c r="C279" s="37"/>
      <c r="D279" s="109" t="s">
        <v>1089</v>
      </c>
      <c r="E279" s="113" t="s">
        <v>809</v>
      </c>
      <c r="F279" s="132" t="str">
        <f t="shared" si="7"/>
        <v>65.5</v>
      </c>
      <c r="J279" s="41"/>
    </row>
    <row r="280" spans="1:30" outlineLevel="1" x14ac:dyDescent="0.2">
      <c r="A280" s="21">
        <f t="shared" si="8"/>
        <v>7</v>
      </c>
      <c r="B280" s="37" t="s">
        <v>601</v>
      </c>
      <c r="C280" s="37"/>
      <c r="D280" s="109" t="s">
        <v>1089</v>
      </c>
      <c r="E280" s="113" t="s">
        <v>809</v>
      </c>
      <c r="F280" s="132" t="str">
        <f t="shared" si="7"/>
        <v>65.6</v>
      </c>
      <c r="J280" s="41"/>
    </row>
    <row r="281" spans="1:30" outlineLevel="1" x14ac:dyDescent="0.2">
      <c r="A281" s="21">
        <f t="shared" si="8"/>
        <v>8</v>
      </c>
      <c r="B281" s="37" t="s">
        <v>606</v>
      </c>
      <c r="C281" s="37"/>
      <c r="D281" s="109" t="s">
        <v>1089</v>
      </c>
      <c r="E281" s="113" t="s">
        <v>809</v>
      </c>
      <c r="F281" s="132" t="str">
        <f t="shared" si="7"/>
        <v>65.7</v>
      </c>
      <c r="J281" s="41"/>
    </row>
    <row r="282" spans="1:30" outlineLevel="1" x14ac:dyDescent="0.2">
      <c r="A282" s="21">
        <f t="shared" si="8"/>
        <v>9</v>
      </c>
      <c r="B282" s="37" t="s">
        <v>607</v>
      </c>
      <c r="C282" s="37"/>
      <c r="D282" s="109" t="s">
        <v>1089</v>
      </c>
      <c r="E282" s="113" t="s">
        <v>809</v>
      </c>
      <c r="F282" s="132" t="str">
        <f t="shared" si="7"/>
        <v>65.8</v>
      </c>
      <c r="J282" s="41"/>
    </row>
    <row r="283" spans="1:30" outlineLevel="1" x14ac:dyDescent="0.2">
      <c r="A283" s="21">
        <f t="shared" si="8"/>
        <v>10</v>
      </c>
      <c r="B283" s="37" t="s">
        <v>608</v>
      </c>
      <c r="C283" s="37"/>
      <c r="D283" s="109" t="s">
        <v>1089</v>
      </c>
      <c r="E283" s="113" t="s">
        <v>809</v>
      </c>
      <c r="F283" s="132" t="str">
        <f t="shared" si="7"/>
        <v>65.9</v>
      </c>
      <c r="J283" s="41"/>
    </row>
    <row r="284" spans="1:30" outlineLevel="1" x14ac:dyDescent="0.2">
      <c r="A284" s="21">
        <f t="shared" si="8"/>
        <v>11</v>
      </c>
      <c r="B284" s="37" t="s">
        <v>609</v>
      </c>
      <c r="C284" s="37"/>
      <c r="D284" s="109" t="s">
        <v>1089</v>
      </c>
      <c r="E284" s="113" t="s">
        <v>809</v>
      </c>
      <c r="F284" s="132" t="str">
        <f t="shared" si="7"/>
        <v>65.10</v>
      </c>
      <c r="J284" s="41"/>
    </row>
    <row r="285" spans="1:30" outlineLevel="1" x14ac:dyDescent="0.2">
      <c r="A285" s="21">
        <f t="shared" si="8"/>
        <v>12</v>
      </c>
      <c r="B285" s="37" t="s">
        <v>610</v>
      </c>
      <c r="C285" s="37"/>
      <c r="D285" s="109" t="s">
        <v>1089</v>
      </c>
      <c r="E285" s="113" t="s">
        <v>809</v>
      </c>
      <c r="F285" s="132" t="str">
        <f t="shared" si="7"/>
        <v>65.11</v>
      </c>
      <c r="J285" s="41"/>
    </row>
    <row r="286" spans="1:30" outlineLevel="1" x14ac:dyDescent="0.2">
      <c r="A286" s="21">
        <f t="shared" si="8"/>
        <v>13</v>
      </c>
      <c r="B286" s="37" t="s">
        <v>611</v>
      </c>
      <c r="C286" s="37"/>
      <c r="D286" s="109" t="s">
        <v>1089</v>
      </c>
      <c r="E286" s="113" t="s">
        <v>809</v>
      </c>
      <c r="F286" s="132" t="str">
        <f t="shared" si="7"/>
        <v>65.12</v>
      </c>
      <c r="J286" s="41"/>
    </row>
    <row r="287" spans="1:30" s="30" customFormat="1" ht="13.5" outlineLevel="1" thickBot="1" x14ac:dyDescent="0.25">
      <c r="A287" s="26"/>
      <c r="B287" s="26" t="s">
        <v>378</v>
      </c>
      <c r="C287" s="29"/>
      <c r="D287" s="109" t="s">
        <v>1089</v>
      </c>
      <c r="E287" s="114" t="s">
        <v>379</v>
      </c>
      <c r="F287" s="132" t="str">
        <f t="shared" si="7"/>
        <v xml:space="preserve"> -</v>
      </c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</row>
    <row r="288" spans="1:30" x14ac:dyDescent="0.2">
      <c r="A288" s="21">
        <v>1</v>
      </c>
      <c r="B288" s="37" t="s">
        <v>404</v>
      </c>
      <c r="C288" s="37"/>
      <c r="D288" s="109" t="s">
        <v>1089</v>
      </c>
      <c r="E288" s="113" t="s">
        <v>809</v>
      </c>
      <c r="F288" s="132" t="str">
        <f t="shared" si="7"/>
        <v>66</v>
      </c>
      <c r="J288" s="41"/>
    </row>
    <row r="289" spans="1:30" outlineLevel="1" x14ac:dyDescent="0.2">
      <c r="A289" s="21">
        <f>A288+1</f>
        <v>2</v>
      </c>
      <c r="B289" s="37" t="s">
        <v>845</v>
      </c>
      <c r="C289" s="37"/>
      <c r="D289" s="109" t="s">
        <v>1089</v>
      </c>
      <c r="E289" s="113" t="s">
        <v>809</v>
      </c>
      <c r="F289" s="132" t="str">
        <f t="shared" si="7"/>
        <v>66.1</v>
      </c>
      <c r="J289" s="41"/>
    </row>
    <row r="290" spans="1:30" outlineLevel="1" x14ac:dyDescent="0.2">
      <c r="A290" s="21">
        <f>A289+1</f>
        <v>3</v>
      </c>
      <c r="B290" s="37" t="s">
        <v>846</v>
      </c>
      <c r="C290" s="37"/>
      <c r="D290" s="109" t="s">
        <v>1089</v>
      </c>
      <c r="E290" s="113" t="s">
        <v>809</v>
      </c>
      <c r="F290" s="132" t="str">
        <f t="shared" si="7"/>
        <v>66.2</v>
      </c>
      <c r="J290" s="41"/>
    </row>
    <row r="291" spans="1:30" s="30" customFormat="1" ht="13.5" outlineLevel="1" thickBot="1" x14ac:dyDescent="0.25">
      <c r="A291" s="26"/>
      <c r="B291" s="26" t="s">
        <v>378</v>
      </c>
      <c r="C291" s="29"/>
      <c r="D291" s="109" t="s">
        <v>1089</v>
      </c>
      <c r="E291" s="114" t="s">
        <v>379</v>
      </c>
      <c r="F291" s="132" t="str">
        <f t="shared" ref="F291:F329" si="9">B291</f>
        <v xml:space="preserve"> -</v>
      </c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</row>
    <row r="292" spans="1:30" x14ac:dyDescent="0.2">
      <c r="A292" s="21">
        <v>1</v>
      </c>
      <c r="B292" s="37" t="s">
        <v>405</v>
      </c>
      <c r="C292" s="37"/>
      <c r="D292" s="109" t="s">
        <v>1089</v>
      </c>
      <c r="E292" s="113" t="s">
        <v>809</v>
      </c>
      <c r="F292" s="132" t="str">
        <f t="shared" si="9"/>
        <v>67</v>
      </c>
      <c r="J292" s="41"/>
    </row>
    <row r="293" spans="1:30" outlineLevel="1" x14ac:dyDescent="0.2">
      <c r="A293" s="21">
        <f>A292+1</f>
        <v>2</v>
      </c>
      <c r="B293" s="37" t="s">
        <v>847</v>
      </c>
      <c r="C293" s="37"/>
      <c r="D293" s="109" t="s">
        <v>1089</v>
      </c>
      <c r="E293" s="113" t="s">
        <v>809</v>
      </c>
      <c r="F293" s="132" t="str">
        <f t="shared" si="9"/>
        <v>67.1</v>
      </c>
      <c r="J293" s="41"/>
    </row>
    <row r="294" spans="1:30" s="30" customFormat="1" ht="13.5" outlineLevel="1" thickBot="1" x14ac:dyDescent="0.25">
      <c r="A294" s="26"/>
      <c r="B294" s="26" t="s">
        <v>378</v>
      </c>
      <c r="C294" s="29"/>
      <c r="D294" s="109" t="s">
        <v>1089</v>
      </c>
      <c r="E294" s="114" t="s">
        <v>379</v>
      </c>
      <c r="F294" s="132" t="str">
        <f t="shared" si="9"/>
        <v xml:space="preserve"> -</v>
      </c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</row>
    <row r="295" spans="1:30" x14ac:dyDescent="0.2">
      <c r="A295" s="21">
        <v>1</v>
      </c>
      <c r="B295" s="37" t="s">
        <v>798</v>
      </c>
      <c r="C295" s="37"/>
      <c r="D295" s="109" t="s">
        <v>1089</v>
      </c>
      <c r="E295" s="113" t="s">
        <v>809</v>
      </c>
      <c r="F295" s="132" t="str">
        <f t="shared" si="9"/>
        <v>68</v>
      </c>
      <c r="J295" s="41"/>
    </row>
    <row r="296" spans="1:30" outlineLevel="1" x14ac:dyDescent="0.2">
      <c r="A296" s="21">
        <f>A295+1</f>
        <v>2</v>
      </c>
      <c r="B296" s="37" t="s">
        <v>848</v>
      </c>
      <c r="C296" s="37"/>
      <c r="D296" s="109" t="s">
        <v>1089</v>
      </c>
      <c r="E296" s="113" t="s">
        <v>809</v>
      </c>
      <c r="F296" s="132" t="str">
        <f t="shared" si="9"/>
        <v>68.1</v>
      </c>
      <c r="J296" s="41"/>
    </row>
    <row r="297" spans="1:30" outlineLevel="1" x14ac:dyDescent="0.2">
      <c r="A297" s="21">
        <f>A296+1</f>
        <v>3</v>
      </c>
      <c r="B297" s="37" t="s">
        <v>849</v>
      </c>
      <c r="C297" s="37"/>
      <c r="D297" s="109" t="s">
        <v>1089</v>
      </c>
      <c r="E297" s="113" t="s">
        <v>809</v>
      </c>
      <c r="F297" s="132" t="str">
        <f t="shared" si="9"/>
        <v>68.2</v>
      </c>
      <c r="J297" s="41"/>
    </row>
    <row r="298" spans="1:30" outlineLevel="1" x14ac:dyDescent="0.2">
      <c r="A298" s="21">
        <f>A297+1</f>
        <v>4</v>
      </c>
      <c r="B298" s="37" t="s">
        <v>612</v>
      </c>
      <c r="C298" s="37"/>
      <c r="D298" s="109" t="s">
        <v>1089</v>
      </c>
      <c r="E298" s="113" t="s">
        <v>809</v>
      </c>
      <c r="F298" s="132" t="str">
        <f t="shared" si="9"/>
        <v>68.3</v>
      </c>
      <c r="J298" s="41"/>
    </row>
    <row r="299" spans="1:30" outlineLevel="1" x14ac:dyDescent="0.2">
      <c r="A299" s="21">
        <f>A298+1</f>
        <v>5</v>
      </c>
      <c r="B299" s="37" t="s">
        <v>613</v>
      </c>
      <c r="C299" s="37"/>
      <c r="D299" s="109" t="s">
        <v>1089</v>
      </c>
      <c r="E299" s="113" t="s">
        <v>809</v>
      </c>
      <c r="F299" s="132" t="str">
        <f t="shared" si="9"/>
        <v>68.4</v>
      </c>
      <c r="J299" s="41"/>
    </row>
    <row r="300" spans="1:30" s="30" customFormat="1" ht="13.5" outlineLevel="1" thickBot="1" x14ac:dyDescent="0.25">
      <c r="A300" s="26"/>
      <c r="B300" s="26" t="s">
        <v>378</v>
      </c>
      <c r="C300" s="29"/>
      <c r="D300" s="109" t="s">
        <v>1089</v>
      </c>
      <c r="E300" s="114" t="s">
        <v>379</v>
      </c>
      <c r="F300" s="132" t="str">
        <f t="shared" si="9"/>
        <v xml:space="preserve"> -</v>
      </c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</row>
    <row r="301" spans="1:30" x14ac:dyDescent="0.2">
      <c r="A301" s="21">
        <v>1</v>
      </c>
      <c r="B301" s="37" t="s">
        <v>799</v>
      </c>
      <c r="C301" s="37"/>
      <c r="D301" s="109" t="s">
        <v>1089</v>
      </c>
      <c r="E301" s="113" t="s">
        <v>809</v>
      </c>
      <c r="F301" s="132" t="str">
        <f t="shared" si="9"/>
        <v>69</v>
      </c>
      <c r="J301" s="41"/>
    </row>
    <row r="302" spans="1:30" outlineLevel="1" x14ac:dyDescent="0.2">
      <c r="A302" s="21">
        <f>A301+1</f>
        <v>2</v>
      </c>
      <c r="B302" s="37" t="s">
        <v>850</v>
      </c>
      <c r="C302" s="37"/>
      <c r="D302" s="109" t="s">
        <v>1089</v>
      </c>
      <c r="E302" s="113" t="s">
        <v>809</v>
      </c>
      <c r="F302" s="132" t="str">
        <f t="shared" si="9"/>
        <v>69.1</v>
      </c>
      <c r="J302" s="41"/>
    </row>
    <row r="303" spans="1:30" outlineLevel="1" x14ac:dyDescent="0.2">
      <c r="A303" s="21">
        <f>A302+1</f>
        <v>3</v>
      </c>
      <c r="B303" s="37" t="s">
        <v>851</v>
      </c>
      <c r="C303" s="37"/>
      <c r="D303" s="109" t="s">
        <v>1089</v>
      </c>
      <c r="E303" s="113" t="s">
        <v>809</v>
      </c>
      <c r="F303" s="132" t="str">
        <f t="shared" si="9"/>
        <v>69.2</v>
      </c>
      <c r="J303" s="41"/>
    </row>
    <row r="304" spans="1:30" s="30" customFormat="1" ht="13.5" outlineLevel="1" thickBot="1" x14ac:dyDescent="0.25">
      <c r="A304" s="26"/>
      <c r="B304" s="26" t="s">
        <v>378</v>
      </c>
      <c r="C304" s="29"/>
      <c r="D304" s="109" t="s">
        <v>1089</v>
      </c>
      <c r="E304" s="114" t="s">
        <v>379</v>
      </c>
      <c r="F304" s="132" t="str">
        <f t="shared" si="9"/>
        <v xml:space="preserve"> -</v>
      </c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</row>
    <row r="305" spans="1:30" x14ac:dyDescent="0.2">
      <c r="A305" s="21">
        <v>1</v>
      </c>
      <c r="B305" s="37" t="s">
        <v>800</v>
      </c>
      <c r="C305" s="37"/>
      <c r="D305" s="109" t="s">
        <v>1089</v>
      </c>
      <c r="E305" s="113" t="s">
        <v>809</v>
      </c>
      <c r="F305" s="132" t="str">
        <f t="shared" si="9"/>
        <v>70</v>
      </c>
      <c r="J305" s="41"/>
    </row>
    <row r="306" spans="1:30" outlineLevel="1" x14ac:dyDescent="0.2">
      <c r="A306" s="21">
        <f>A305+1</f>
        <v>2</v>
      </c>
      <c r="B306" s="37" t="s">
        <v>852</v>
      </c>
      <c r="C306" s="37"/>
      <c r="D306" s="109" t="s">
        <v>1089</v>
      </c>
      <c r="E306" s="113" t="s">
        <v>809</v>
      </c>
      <c r="F306" s="132" t="str">
        <f t="shared" si="9"/>
        <v>70.1</v>
      </c>
      <c r="J306" s="41"/>
    </row>
    <row r="307" spans="1:30" s="30" customFormat="1" ht="13.5" outlineLevel="1" thickBot="1" x14ac:dyDescent="0.25">
      <c r="A307" s="26"/>
      <c r="B307" s="26" t="s">
        <v>378</v>
      </c>
      <c r="C307" s="29"/>
      <c r="D307" s="109" t="s">
        <v>1089</v>
      </c>
      <c r="E307" s="114" t="s">
        <v>379</v>
      </c>
      <c r="F307" s="132" t="str">
        <f t="shared" si="9"/>
        <v xml:space="preserve"> -</v>
      </c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</row>
    <row r="308" spans="1:30" x14ac:dyDescent="0.2">
      <c r="A308" s="21">
        <v>1</v>
      </c>
      <c r="B308" s="37" t="s">
        <v>801</v>
      </c>
      <c r="C308" s="37"/>
      <c r="D308" s="109" t="s">
        <v>1089</v>
      </c>
      <c r="E308" s="113" t="s">
        <v>809</v>
      </c>
      <c r="F308" s="132" t="str">
        <f t="shared" si="9"/>
        <v>71</v>
      </c>
      <c r="J308" s="41"/>
    </row>
    <row r="309" spans="1:30" outlineLevel="1" x14ac:dyDescent="0.2">
      <c r="A309" s="21">
        <f t="shared" ref="A309:A314" si="10">A308+1</f>
        <v>2</v>
      </c>
      <c r="B309" s="37" t="s">
        <v>853</v>
      </c>
      <c r="C309" s="37"/>
      <c r="D309" s="109" t="s">
        <v>1089</v>
      </c>
      <c r="E309" s="113" t="s">
        <v>809</v>
      </c>
      <c r="F309" s="132" t="str">
        <f t="shared" si="9"/>
        <v>71.1</v>
      </c>
      <c r="J309" s="41"/>
    </row>
    <row r="310" spans="1:30" outlineLevel="1" x14ac:dyDescent="0.2">
      <c r="A310" s="21">
        <f t="shared" si="10"/>
        <v>3</v>
      </c>
      <c r="B310" s="37" t="s">
        <v>854</v>
      </c>
      <c r="C310" s="37"/>
      <c r="D310" s="109" t="s">
        <v>1089</v>
      </c>
      <c r="E310" s="113" t="s">
        <v>809</v>
      </c>
      <c r="F310" s="132" t="str">
        <f t="shared" si="9"/>
        <v>71.2</v>
      </c>
      <c r="J310" s="41"/>
    </row>
    <row r="311" spans="1:30" outlineLevel="1" x14ac:dyDescent="0.2">
      <c r="A311" s="21">
        <f t="shared" si="10"/>
        <v>4</v>
      </c>
      <c r="B311" s="37" t="s">
        <v>614</v>
      </c>
      <c r="C311" s="37"/>
      <c r="D311" s="109" t="s">
        <v>1089</v>
      </c>
      <c r="E311" s="113" t="s">
        <v>809</v>
      </c>
      <c r="F311" s="132" t="str">
        <f t="shared" si="9"/>
        <v>71.3</v>
      </c>
      <c r="J311" s="41"/>
    </row>
    <row r="312" spans="1:30" outlineLevel="1" x14ac:dyDescent="0.2">
      <c r="A312" s="21">
        <f t="shared" si="10"/>
        <v>5</v>
      </c>
      <c r="B312" s="37" t="s">
        <v>615</v>
      </c>
      <c r="C312" s="37"/>
      <c r="D312" s="109" t="s">
        <v>1089</v>
      </c>
      <c r="E312" s="113" t="s">
        <v>809</v>
      </c>
      <c r="F312" s="132" t="str">
        <f t="shared" si="9"/>
        <v>71.4</v>
      </c>
      <c r="J312" s="41"/>
    </row>
    <row r="313" spans="1:30" outlineLevel="1" x14ac:dyDescent="0.2">
      <c r="A313" s="21">
        <f t="shared" si="10"/>
        <v>6</v>
      </c>
      <c r="B313" s="37" t="s">
        <v>616</v>
      </c>
      <c r="C313" s="37"/>
      <c r="D313" s="109" t="s">
        <v>1089</v>
      </c>
      <c r="E313" s="113" t="s">
        <v>809</v>
      </c>
      <c r="F313" s="132" t="str">
        <f t="shared" si="9"/>
        <v>71.5</v>
      </c>
      <c r="J313" s="41"/>
    </row>
    <row r="314" spans="1:30" outlineLevel="1" x14ac:dyDescent="0.2">
      <c r="A314" s="21">
        <f t="shared" si="10"/>
        <v>7</v>
      </c>
      <c r="B314" s="37" t="s">
        <v>617</v>
      </c>
      <c r="C314" s="37"/>
      <c r="D314" s="109" t="s">
        <v>1089</v>
      </c>
      <c r="E314" s="113" t="s">
        <v>809</v>
      </c>
      <c r="F314" s="132" t="str">
        <f t="shared" si="9"/>
        <v>71.6</v>
      </c>
      <c r="J314" s="41"/>
    </row>
    <row r="315" spans="1:30" s="30" customFormat="1" ht="13.5" outlineLevel="1" thickBot="1" x14ac:dyDescent="0.25">
      <c r="A315" s="26"/>
      <c r="B315" s="26" t="s">
        <v>378</v>
      </c>
      <c r="C315" s="29"/>
      <c r="D315" s="109" t="s">
        <v>1089</v>
      </c>
      <c r="E315" s="114" t="s">
        <v>379</v>
      </c>
      <c r="F315" s="132" t="str">
        <f t="shared" si="9"/>
        <v xml:space="preserve"> -</v>
      </c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</row>
    <row r="316" spans="1:30" x14ac:dyDescent="0.2">
      <c r="A316" s="21">
        <v>1</v>
      </c>
      <c r="B316" s="37" t="s">
        <v>802</v>
      </c>
      <c r="C316" s="37"/>
      <c r="D316" s="109" t="s">
        <v>1089</v>
      </c>
      <c r="E316" s="113" t="s">
        <v>809</v>
      </c>
      <c r="F316" s="132" t="str">
        <f t="shared" si="9"/>
        <v>72</v>
      </c>
      <c r="J316" s="41"/>
    </row>
    <row r="317" spans="1:30" outlineLevel="1" x14ac:dyDescent="0.2">
      <c r="A317" s="21">
        <f>A316+1</f>
        <v>2</v>
      </c>
      <c r="B317" s="37" t="s">
        <v>618</v>
      </c>
      <c r="C317" s="37"/>
      <c r="D317" s="109" t="s">
        <v>1089</v>
      </c>
      <c r="E317" s="113" t="s">
        <v>809</v>
      </c>
      <c r="F317" s="132" t="str">
        <f t="shared" si="9"/>
        <v>72.1</v>
      </c>
      <c r="J317" s="41"/>
    </row>
    <row r="318" spans="1:30" s="30" customFormat="1" ht="13.5" outlineLevel="1" thickBot="1" x14ac:dyDescent="0.25">
      <c r="A318" s="26"/>
      <c r="B318" s="26" t="s">
        <v>378</v>
      </c>
      <c r="C318" s="29"/>
      <c r="D318" s="109" t="s">
        <v>1089</v>
      </c>
      <c r="E318" s="114" t="s">
        <v>379</v>
      </c>
      <c r="F318" s="132" t="str">
        <f t="shared" si="9"/>
        <v xml:space="preserve"> -</v>
      </c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</row>
    <row r="319" spans="1:30" x14ac:dyDescent="0.2">
      <c r="A319" s="21">
        <v>1</v>
      </c>
      <c r="B319" s="37" t="s">
        <v>803</v>
      </c>
      <c r="C319" s="37"/>
      <c r="D319" s="109" t="s">
        <v>1089</v>
      </c>
      <c r="E319" s="113" t="s">
        <v>809</v>
      </c>
      <c r="F319" s="132" t="str">
        <f t="shared" si="9"/>
        <v>73</v>
      </c>
      <c r="J319" s="41"/>
    </row>
    <row r="320" spans="1:30" outlineLevel="1" x14ac:dyDescent="0.2">
      <c r="A320" s="21">
        <f>A319+1</f>
        <v>2</v>
      </c>
      <c r="B320" s="37" t="s">
        <v>855</v>
      </c>
      <c r="C320" s="37"/>
      <c r="D320" s="109" t="s">
        <v>1089</v>
      </c>
      <c r="E320" s="113" t="s">
        <v>809</v>
      </c>
      <c r="F320" s="132" t="str">
        <f t="shared" si="9"/>
        <v>73.1</v>
      </c>
      <c r="J320" s="41"/>
    </row>
    <row r="321" spans="1:71" s="30" customFormat="1" ht="13.5" outlineLevel="1" thickBot="1" x14ac:dyDescent="0.25">
      <c r="A321" s="26"/>
      <c r="B321" s="26" t="s">
        <v>378</v>
      </c>
      <c r="C321" s="29"/>
      <c r="D321" s="109" t="s">
        <v>1089</v>
      </c>
      <c r="E321" s="114" t="s">
        <v>379</v>
      </c>
      <c r="F321" s="132" t="str">
        <f t="shared" si="9"/>
        <v xml:space="preserve"> -</v>
      </c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</row>
    <row r="322" spans="1:71" x14ac:dyDescent="0.2">
      <c r="A322" s="21">
        <v>1</v>
      </c>
      <c r="B322" s="37" t="s">
        <v>804</v>
      </c>
      <c r="C322" s="37"/>
      <c r="D322" s="109" t="s">
        <v>1089</v>
      </c>
      <c r="E322" s="113" t="s">
        <v>809</v>
      </c>
      <c r="F322" s="132" t="str">
        <f t="shared" si="9"/>
        <v>74</v>
      </c>
      <c r="J322" s="41"/>
    </row>
    <row r="323" spans="1:71" outlineLevel="1" x14ac:dyDescent="0.2">
      <c r="A323" s="21">
        <f>A322+1</f>
        <v>2</v>
      </c>
      <c r="B323" s="37" t="s">
        <v>619</v>
      </c>
      <c r="C323" s="37"/>
      <c r="D323" s="109" t="s">
        <v>1089</v>
      </c>
      <c r="E323" s="113" t="s">
        <v>809</v>
      </c>
      <c r="F323" s="132" t="str">
        <f t="shared" si="9"/>
        <v>74.1</v>
      </c>
      <c r="J323" s="41"/>
    </row>
    <row r="324" spans="1:71" outlineLevel="1" x14ac:dyDescent="0.2">
      <c r="A324" s="21">
        <f>A323+1</f>
        <v>3</v>
      </c>
      <c r="B324" s="37" t="s">
        <v>620</v>
      </c>
      <c r="C324" s="37"/>
      <c r="D324" s="109" t="s">
        <v>1089</v>
      </c>
      <c r="E324" s="113" t="s">
        <v>809</v>
      </c>
      <c r="F324" s="132" t="str">
        <f t="shared" si="9"/>
        <v>74.2</v>
      </c>
      <c r="J324" s="41"/>
    </row>
    <row r="325" spans="1:71" s="30" customFormat="1" ht="13.5" outlineLevel="1" thickBot="1" x14ac:dyDescent="0.25">
      <c r="A325" s="26"/>
      <c r="B325" s="26" t="s">
        <v>378</v>
      </c>
      <c r="C325" s="29"/>
      <c r="D325" s="109" t="s">
        <v>1089</v>
      </c>
      <c r="E325" s="114" t="s">
        <v>379</v>
      </c>
      <c r="F325" s="132" t="str">
        <f t="shared" si="9"/>
        <v xml:space="preserve"> -</v>
      </c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</row>
    <row r="326" spans="1:71" x14ac:dyDescent="0.2">
      <c r="A326" s="21">
        <v>1</v>
      </c>
      <c r="B326" s="37" t="s">
        <v>805</v>
      </c>
      <c r="C326" s="37"/>
      <c r="D326" s="109" t="s">
        <v>1089</v>
      </c>
      <c r="E326" s="113" t="s">
        <v>809</v>
      </c>
      <c r="F326" s="132" t="str">
        <f t="shared" si="9"/>
        <v>75</v>
      </c>
      <c r="J326" s="41"/>
    </row>
    <row r="327" spans="1:71" s="30" customFormat="1" ht="13.5" outlineLevel="1" thickBot="1" x14ac:dyDescent="0.25">
      <c r="A327" s="26"/>
      <c r="B327" s="26" t="s">
        <v>378</v>
      </c>
      <c r="C327" s="29"/>
      <c r="D327" s="109" t="s">
        <v>1089</v>
      </c>
      <c r="E327" s="113" t="s">
        <v>809</v>
      </c>
      <c r="F327" s="132" t="str">
        <f t="shared" si="9"/>
        <v xml:space="preserve"> -</v>
      </c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</row>
    <row r="328" spans="1:71" x14ac:dyDescent="0.2">
      <c r="A328" s="21">
        <v>1</v>
      </c>
      <c r="B328" s="37" t="s">
        <v>8</v>
      </c>
      <c r="C328" s="37"/>
      <c r="D328" s="109" t="s">
        <v>1089</v>
      </c>
      <c r="E328" s="113" t="s">
        <v>809</v>
      </c>
      <c r="F328" s="132" t="str">
        <f t="shared" si="9"/>
        <v>76</v>
      </c>
      <c r="J328" s="41"/>
    </row>
    <row r="329" spans="1:71" s="30" customFormat="1" ht="13.5" thickBot="1" x14ac:dyDescent="0.25">
      <c r="A329" s="26"/>
      <c r="B329" s="26" t="s">
        <v>378</v>
      </c>
      <c r="C329" s="29"/>
      <c r="D329" s="43" t="s">
        <v>378</v>
      </c>
      <c r="E329" s="28" t="s">
        <v>379</v>
      </c>
      <c r="F329" s="132" t="str">
        <f t="shared" si="9"/>
        <v xml:space="preserve"> -</v>
      </c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</row>
    <row r="330" spans="1:71" x14ac:dyDescent="0.2">
      <c r="A330" s="21">
        <v>1</v>
      </c>
      <c r="B330" s="37" t="s">
        <v>589</v>
      </c>
      <c r="C330" s="37"/>
      <c r="D330" s="109" t="s">
        <v>500</v>
      </c>
      <c r="E330" s="113" t="s">
        <v>809</v>
      </c>
      <c r="F330" s="132" t="str">
        <f>B330</f>
        <v>77</v>
      </c>
      <c r="J330" s="41"/>
    </row>
    <row r="331" spans="1:71" s="30" customFormat="1" ht="13.5" thickBot="1" x14ac:dyDescent="0.25">
      <c r="A331" s="26"/>
      <c r="B331" s="26" t="s">
        <v>378</v>
      </c>
      <c r="C331" s="29"/>
      <c r="D331" s="43" t="s">
        <v>378</v>
      </c>
      <c r="E331" s="28" t="s">
        <v>379</v>
      </c>
      <c r="F331" s="132" t="str">
        <f>B331</f>
        <v xml:space="preserve"> -</v>
      </c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</row>
    <row r="332" spans="1:71" s="30" customFormat="1" ht="13.5" thickBot="1" x14ac:dyDescent="0.25">
      <c r="A332" s="26"/>
      <c r="B332" s="26" t="s">
        <v>378</v>
      </c>
      <c r="C332" s="29"/>
      <c r="D332" s="43" t="s">
        <v>378</v>
      </c>
      <c r="E332" s="28" t="s">
        <v>379</v>
      </c>
      <c r="F332" s="132" t="str">
        <f>B332</f>
        <v xml:space="preserve"> -</v>
      </c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</row>
    <row r="333" spans="1:71" x14ac:dyDescent="0.2">
      <c r="A333" s="21"/>
      <c r="B333" s="21"/>
      <c r="C333" s="21"/>
      <c r="D333" s="47"/>
      <c r="E333" s="48"/>
      <c r="F333" s="49"/>
      <c r="G333" s="49"/>
      <c r="H333" s="49"/>
      <c r="I333" s="49"/>
      <c r="J333" s="49"/>
      <c r="K333" s="49"/>
      <c r="L333" s="49"/>
      <c r="M333" s="49"/>
      <c r="N333" s="49"/>
      <c r="O333" s="50"/>
      <c r="P333" s="50"/>
      <c r="Q333" s="50"/>
      <c r="R333" s="50"/>
      <c r="S333" s="50"/>
      <c r="T333" s="49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  <c r="AJ333" s="50"/>
      <c r="AK333" s="50"/>
      <c r="AL333" s="50"/>
      <c r="AM333" s="50"/>
      <c r="AN333" s="50"/>
      <c r="AO333" s="50"/>
      <c r="AP333" s="50"/>
      <c r="AQ333" s="50"/>
      <c r="AR333" s="50"/>
      <c r="AS333" s="50"/>
      <c r="AT333" s="50"/>
      <c r="AU333" s="50"/>
      <c r="AV333" s="50"/>
      <c r="AW333" s="50"/>
      <c r="AX333" s="50"/>
      <c r="AY333" s="50"/>
      <c r="AZ333" s="50"/>
      <c r="BA333" s="50"/>
      <c r="BB333" s="50"/>
      <c r="BC333" s="50"/>
      <c r="BD333" s="50"/>
      <c r="BE333" s="50"/>
      <c r="BF333" s="50"/>
      <c r="BG333" s="50"/>
      <c r="BH333" s="50"/>
      <c r="BI333" s="50"/>
      <c r="BJ333" s="50"/>
      <c r="BK333" s="50"/>
      <c r="BL333" s="50"/>
      <c r="BM333" s="50"/>
      <c r="BN333" s="50"/>
      <c r="BO333" s="50"/>
      <c r="BP333" s="50"/>
      <c r="BQ333" s="50"/>
      <c r="BR333" s="50"/>
      <c r="BS333" s="50"/>
    </row>
    <row r="334" spans="1:71" x14ac:dyDescent="0.2">
      <c r="A334" s="21"/>
      <c r="B334" s="21"/>
      <c r="C334" s="21"/>
      <c r="D334" s="47"/>
      <c r="E334" s="48"/>
      <c r="F334" s="49"/>
      <c r="G334" s="49"/>
      <c r="H334" s="49"/>
      <c r="I334" s="49"/>
      <c r="J334" s="49"/>
      <c r="K334" s="49"/>
      <c r="L334" s="49"/>
      <c r="M334" s="49"/>
      <c r="N334" s="49"/>
      <c r="O334" s="50"/>
      <c r="P334" s="50"/>
      <c r="Q334" s="50"/>
      <c r="R334" s="50"/>
      <c r="S334" s="50"/>
      <c r="T334" s="49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  <c r="AJ334" s="50"/>
      <c r="AK334" s="50"/>
      <c r="AL334" s="50"/>
      <c r="AM334" s="50"/>
      <c r="AN334" s="50"/>
      <c r="AO334" s="50"/>
      <c r="AP334" s="50"/>
      <c r="AQ334" s="50"/>
      <c r="AR334" s="50"/>
      <c r="AS334" s="50"/>
      <c r="AT334" s="50"/>
      <c r="AU334" s="50"/>
      <c r="AV334" s="50"/>
      <c r="AW334" s="50"/>
      <c r="AX334" s="50"/>
      <c r="AY334" s="50"/>
      <c r="AZ334" s="50"/>
      <c r="BA334" s="50"/>
      <c r="BB334" s="50"/>
      <c r="BC334" s="50"/>
      <c r="BD334" s="50"/>
      <c r="BE334" s="50"/>
      <c r="BF334" s="50"/>
      <c r="BG334" s="50"/>
      <c r="BH334" s="50"/>
      <c r="BI334" s="50"/>
      <c r="BJ334" s="50"/>
      <c r="BK334" s="50"/>
      <c r="BL334" s="50"/>
      <c r="BM334" s="50"/>
      <c r="BN334" s="50"/>
      <c r="BO334" s="50"/>
      <c r="BP334" s="50"/>
      <c r="BQ334" s="50"/>
      <c r="BR334" s="50"/>
      <c r="BS334" s="50"/>
    </row>
    <row r="335" spans="1:71" x14ac:dyDescent="0.2">
      <c r="A335" s="21"/>
      <c r="B335" s="21"/>
      <c r="C335" s="21"/>
      <c r="D335" s="47"/>
      <c r="E335" s="48"/>
      <c r="F335" s="49"/>
      <c r="G335" s="49"/>
      <c r="H335" s="49"/>
      <c r="I335" s="49"/>
      <c r="J335" s="49"/>
      <c r="K335" s="49"/>
      <c r="L335" s="49"/>
      <c r="M335" s="49"/>
      <c r="N335" s="49"/>
      <c r="O335" s="50"/>
      <c r="P335" s="50"/>
      <c r="Q335" s="50"/>
      <c r="R335" s="50"/>
      <c r="S335" s="50"/>
      <c r="T335" s="49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  <c r="AK335" s="50"/>
      <c r="AL335" s="50"/>
      <c r="AM335" s="50"/>
      <c r="AN335" s="50"/>
      <c r="AO335" s="50"/>
      <c r="AP335" s="50"/>
      <c r="AQ335" s="50"/>
      <c r="AR335" s="50"/>
      <c r="AS335" s="50"/>
      <c r="AT335" s="50"/>
      <c r="AU335" s="50"/>
      <c r="AV335" s="50"/>
      <c r="AW335" s="50"/>
      <c r="AX335" s="50"/>
      <c r="AY335" s="50"/>
      <c r="AZ335" s="50"/>
      <c r="BA335" s="50"/>
      <c r="BB335" s="50"/>
      <c r="BC335" s="50"/>
      <c r="BD335" s="50"/>
      <c r="BE335" s="50"/>
      <c r="BF335" s="50"/>
      <c r="BG335" s="50"/>
      <c r="BH335" s="50"/>
      <c r="BI335" s="50"/>
      <c r="BJ335" s="50"/>
      <c r="BK335" s="50"/>
      <c r="BL335" s="50"/>
      <c r="BM335" s="50"/>
      <c r="BN335" s="50"/>
      <c r="BO335" s="50"/>
      <c r="BP335" s="50"/>
      <c r="BQ335" s="50"/>
      <c r="BR335" s="50"/>
      <c r="BS335" s="50"/>
    </row>
    <row r="337" spans="1:30" s="106" customFormat="1" ht="14.25" x14ac:dyDescent="0.2">
      <c r="A337" s="107"/>
      <c r="B337" s="103" t="s">
        <v>881</v>
      </c>
      <c r="C337" s="108"/>
    </row>
    <row r="338" spans="1:30" x14ac:dyDescent="0.2">
      <c r="A338" s="21">
        <f>1</f>
        <v>1</v>
      </c>
      <c r="B338" s="37" t="s">
        <v>406</v>
      </c>
      <c r="C338" s="45"/>
      <c r="D338" s="119" t="s">
        <v>883</v>
      </c>
      <c r="E338" s="41"/>
      <c r="F338" s="21"/>
      <c r="H338" s="21"/>
      <c r="I338" s="22"/>
      <c r="J338" s="44"/>
    </row>
    <row r="339" spans="1:30" outlineLevel="1" x14ac:dyDescent="0.2">
      <c r="A339" s="21">
        <f>A338+1</f>
        <v>2</v>
      </c>
      <c r="B339" s="37" t="s">
        <v>884</v>
      </c>
      <c r="C339" s="45"/>
      <c r="D339" s="1007" t="s">
        <v>1199</v>
      </c>
      <c r="E339" s="41"/>
      <c r="F339" s="21"/>
      <c r="H339" s="21"/>
      <c r="I339" s="22"/>
      <c r="J339" s="44"/>
    </row>
    <row r="340" spans="1:30" outlineLevel="1" x14ac:dyDescent="0.2">
      <c r="A340" s="21">
        <f>A339+1</f>
        <v>3</v>
      </c>
      <c r="B340" s="37" t="s">
        <v>885</v>
      </c>
      <c r="C340" s="45"/>
      <c r="D340" s="1007" t="s">
        <v>1200</v>
      </c>
      <c r="E340" s="41"/>
      <c r="F340" s="21"/>
      <c r="H340" s="21"/>
      <c r="I340" s="22"/>
      <c r="J340" s="44"/>
    </row>
    <row r="341" spans="1:30" s="30" customFormat="1" ht="13.5" outlineLevel="1" thickBot="1" x14ac:dyDescent="0.25">
      <c r="A341" s="26"/>
      <c r="B341" s="26" t="s">
        <v>378</v>
      </c>
      <c r="C341" s="29"/>
      <c r="D341" s="43" t="s">
        <v>378</v>
      </c>
      <c r="E341" s="28" t="s">
        <v>379</v>
      </c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</row>
    <row r="342" spans="1:30" x14ac:dyDescent="0.2">
      <c r="A342" s="21">
        <v>1</v>
      </c>
      <c r="B342" s="37" t="s">
        <v>407</v>
      </c>
      <c r="C342" s="45"/>
      <c r="D342" s="119" t="s">
        <v>1201</v>
      </c>
      <c r="E342" s="41"/>
      <c r="F342" s="21"/>
      <c r="H342" s="21"/>
      <c r="I342" s="22"/>
      <c r="J342" s="44"/>
    </row>
    <row r="343" spans="1:30" outlineLevel="1" x14ac:dyDescent="0.2">
      <c r="A343" s="21">
        <f>A342+1</f>
        <v>2</v>
      </c>
      <c r="B343" s="37" t="s">
        <v>886</v>
      </c>
      <c r="C343" s="45"/>
      <c r="D343" s="1007" t="s">
        <v>1202</v>
      </c>
      <c r="E343" s="41"/>
      <c r="F343" s="21"/>
      <c r="H343" s="21"/>
      <c r="I343" s="22"/>
      <c r="J343" s="44"/>
    </row>
    <row r="344" spans="1:30" s="30" customFormat="1" ht="13.5" outlineLevel="1" thickBot="1" x14ac:dyDescent="0.25">
      <c r="A344" s="26"/>
      <c r="B344" s="26" t="s">
        <v>378</v>
      </c>
      <c r="C344" s="29"/>
      <c r="D344" s="43" t="s">
        <v>378</v>
      </c>
      <c r="E344" s="28" t="s">
        <v>379</v>
      </c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</row>
    <row r="345" spans="1:30" x14ac:dyDescent="0.2">
      <c r="A345" s="21">
        <v>1</v>
      </c>
      <c r="B345" s="37" t="s">
        <v>408</v>
      </c>
      <c r="C345" s="45"/>
      <c r="D345" s="119" t="s">
        <v>882</v>
      </c>
      <c r="E345" s="41"/>
      <c r="F345" s="21"/>
      <c r="H345" s="21"/>
      <c r="I345" s="22"/>
      <c r="J345" s="44"/>
    </row>
    <row r="346" spans="1:30" outlineLevel="1" x14ac:dyDescent="0.2">
      <c r="A346" s="21">
        <f>A345+1</f>
        <v>2</v>
      </c>
      <c r="B346" s="37" t="s">
        <v>887</v>
      </c>
      <c r="C346" s="45"/>
      <c r="D346" s="1007" t="s">
        <v>1203</v>
      </c>
      <c r="E346" s="41"/>
      <c r="F346" s="21"/>
      <c r="H346" s="21"/>
      <c r="I346" s="22"/>
      <c r="J346" s="44"/>
    </row>
    <row r="347" spans="1:30" s="30" customFormat="1" ht="13.5" outlineLevel="1" thickBot="1" x14ac:dyDescent="0.25">
      <c r="A347" s="26"/>
      <c r="B347" s="26" t="s">
        <v>378</v>
      </c>
      <c r="C347" s="29"/>
      <c r="D347" s="43" t="s">
        <v>378</v>
      </c>
      <c r="E347" s="28" t="s">
        <v>379</v>
      </c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</row>
    <row r="348" spans="1:30" s="30" customFormat="1" ht="13.5" thickBot="1" x14ac:dyDescent="0.25">
      <c r="A348" s="26"/>
      <c r="B348" s="26" t="s">
        <v>378</v>
      </c>
      <c r="C348" s="29"/>
      <c r="D348" s="43" t="s">
        <v>378</v>
      </c>
      <c r="E348" s="28" t="s">
        <v>379</v>
      </c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</row>
    <row r="349" spans="1:30" s="17" customFormat="1" x14ac:dyDescent="0.2">
      <c r="A349" s="31"/>
      <c r="B349" s="31"/>
      <c r="C349" s="34"/>
      <c r="D349" s="39"/>
      <c r="E349" s="33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</row>
    <row r="350" spans="1:30" s="17" customFormat="1" x14ac:dyDescent="0.2">
      <c r="A350" s="31"/>
      <c r="B350" s="31"/>
      <c r="C350" s="34"/>
      <c r="D350" s="39"/>
      <c r="E350" s="33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</row>
    <row r="351" spans="1:30" ht="14.25" x14ac:dyDescent="0.2">
      <c r="A351" s="21"/>
      <c r="B351" s="15" t="s">
        <v>409</v>
      </c>
      <c r="C351" s="15"/>
      <c r="D351" s="35"/>
      <c r="E351" s="36"/>
    </row>
    <row r="352" spans="1:30" ht="14.25" x14ac:dyDescent="0.2">
      <c r="A352" s="21"/>
      <c r="B352" s="15"/>
      <c r="C352" s="15"/>
      <c r="D352" s="35"/>
      <c r="E352" s="36"/>
    </row>
    <row r="353" spans="1:10" ht="14.25" customHeight="1" x14ac:dyDescent="0.2">
      <c r="A353" s="928" t="s">
        <v>410</v>
      </c>
      <c r="B353" s="928"/>
      <c r="C353" s="928"/>
      <c r="D353" s="928"/>
      <c r="E353" s="928"/>
    </row>
    <row r="354" spans="1:10" ht="14.25" x14ac:dyDescent="0.2">
      <c r="A354" s="21"/>
      <c r="B354" s="15"/>
      <c r="C354" s="15"/>
      <c r="D354" s="35"/>
      <c r="E354" s="36"/>
    </row>
    <row r="355" spans="1:10" s="55" customFormat="1" ht="14.25" x14ac:dyDescent="0.2">
      <c r="A355" s="21">
        <f>1</f>
        <v>1</v>
      </c>
      <c r="B355" s="37" t="s">
        <v>411</v>
      </c>
      <c r="C355" s="15"/>
      <c r="D355" s="54" t="s">
        <v>412</v>
      </c>
      <c r="E355" s="54" t="s">
        <v>413</v>
      </c>
    </row>
    <row r="356" spans="1:10" s="16" customFormat="1" ht="14.25" x14ac:dyDescent="0.2">
      <c r="A356" s="37">
        <f t="shared" ref="A356:A365" si="11">A355+1</f>
        <v>2</v>
      </c>
      <c r="B356" s="37" t="s">
        <v>414</v>
      </c>
      <c r="C356" s="201"/>
      <c r="D356" s="202" t="s">
        <v>1206</v>
      </c>
      <c r="E356" s="202" t="s">
        <v>1207</v>
      </c>
    </row>
    <row r="357" spans="1:10" s="51" customFormat="1" ht="15" x14ac:dyDescent="0.2">
      <c r="A357" s="37">
        <f>A356+1</f>
        <v>3</v>
      </c>
      <c r="B357" s="37" t="s">
        <v>415</v>
      </c>
      <c r="C357" s="203"/>
      <c r="D357" s="204" t="s">
        <v>1204</v>
      </c>
      <c r="E357" s="204" t="s">
        <v>1075</v>
      </c>
    </row>
    <row r="358" spans="1:10" s="51" customFormat="1" ht="15" x14ac:dyDescent="0.2">
      <c r="A358" s="37">
        <f t="shared" si="11"/>
        <v>4</v>
      </c>
      <c r="B358" s="37" t="s">
        <v>416</v>
      </c>
      <c r="C358" s="203"/>
      <c r="D358" s="204" t="s">
        <v>1076</v>
      </c>
      <c r="E358" s="204" t="s">
        <v>1077</v>
      </c>
    </row>
    <row r="359" spans="1:10" s="51" customFormat="1" ht="15" x14ac:dyDescent="0.2">
      <c r="A359" s="37">
        <f t="shared" si="11"/>
        <v>5</v>
      </c>
      <c r="B359" s="37" t="s">
        <v>417</v>
      </c>
      <c r="C359" s="203"/>
      <c r="D359" s="204"/>
      <c r="E359" s="204" t="s">
        <v>1078</v>
      </c>
    </row>
    <row r="360" spans="1:10" s="51" customFormat="1" ht="15" x14ac:dyDescent="0.2">
      <c r="A360" s="37">
        <f t="shared" si="11"/>
        <v>6</v>
      </c>
      <c r="B360" s="37" t="s">
        <v>418</v>
      </c>
      <c r="C360" s="203"/>
      <c r="D360" s="204" t="s">
        <v>78</v>
      </c>
      <c r="E360" s="204" t="s">
        <v>79</v>
      </c>
    </row>
    <row r="361" spans="1:10" s="51" customFormat="1" ht="15" x14ac:dyDescent="0.2">
      <c r="A361" s="37">
        <f t="shared" si="11"/>
        <v>7</v>
      </c>
      <c r="B361" s="37" t="s">
        <v>423</v>
      </c>
      <c r="C361" s="203"/>
      <c r="D361" s="204" t="s">
        <v>1205</v>
      </c>
      <c r="E361" s="204" t="s">
        <v>1012</v>
      </c>
    </row>
    <row r="362" spans="1:10" s="51" customFormat="1" ht="15" x14ac:dyDescent="0.2">
      <c r="A362" s="37">
        <f t="shared" si="11"/>
        <v>8</v>
      </c>
      <c r="B362" s="37" t="s">
        <v>1019</v>
      </c>
      <c r="C362" s="203"/>
      <c r="D362" s="204" t="s">
        <v>1021</v>
      </c>
      <c r="E362" s="204" t="s">
        <v>1022</v>
      </c>
    </row>
    <row r="363" spans="1:10" s="51" customFormat="1" ht="15" x14ac:dyDescent="0.2">
      <c r="A363" s="37">
        <f t="shared" si="11"/>
        <v>9</v>
      </c>
      <c r="B363" s="37" t="s">
        <v>1020</v>
      </c>
      <c r="C363" s="203"/>
      <c r="D363" s="204"/>
      <c r="E363" s="204" t="s">
        <v>1023</v>
      </c>
    </row>
    <row r="364" spans="1:10" s="16" customFormat="1" ht="14.25" x14ac:dyDescent="0.2">
      <c r="A364" s="37">
        <f t="shared" si="11"/>
        <v>10</v>
      </c>
      <c r="B364" s="37" t="s">
        <v>1024</v>
      </c>
      <c r="C364" s="201"/>
      <c r="D364" s="205" t="s">
        <v>902</v>
      </c>
      <c r="E364" s="205" t="s">
        <v>1053</v>
      </c>
    </row>
    <row r="365" spans="1:10" ht="14.25" x14ac:dyDescent="0.2">
      <c r="A365" s="37">
        <f t="shared" si="11"/>
        <v>11</v>
      </c>
      <c r="B365" s="37" t="s">
        <v>1025</v>
      </c>
      <c r="C365" s="15"/>
      <c r="D365" s="56"/>
      <c r="E365" s="56" t="s">
        <v>424</v>
      </c>
    </row>
    <row r="366" spans="1:10" ht="14.25" x14ac:dyDescent="0.2">
      <c r="A366" s="21"/>
      <c r="B366" s="37"/>
      <c r="C366" s="15"/>
      <c r="D366" s="57"/>
      <c r="E366" s="36"/>
    </row>
    <row r="367" spans="1:10" s="55" customFormat="1" ht="15.75" customHeight="1" x14ac:dyDescent="0.2">
      <c r="A367" s="21">
        <v>1</v>
      </c>
      <c r="B367" s="37" t="s">
        <v>425</v>
      </c>
      <c r="C367" s="15"/>
      <c r="D367" s="58" t="s">
        <v>426</v>
      </c>
      <c r="E367" s="59" t="s">
        <v>427</v>
      </c>
    </row>
    <row r="368" spans="1:10" s="16" customFormat="1" x14ac:dyDescent="0.2">
      <c r="A368" s="37">
        <f t="shared" ref="A368:A480" si="12">A367+1</f>
        <v>2</v>
      </c>
      <c r="B368" s="37" t="s">
        <v>428</v>
      </c>
      <c r="C368" s="37"/>
      <c r="D368" s="60" t="s">
        <v>429</v>
      </c>
      <c r="E368" s="61" t="str">
        <f>D368</f>
        <v>Материальные затраты</v>
      </c>
      <c r="F368" s="37"/>
      <c r="H368" s="37"/>
      <c r="I368" s="66"/>
      <c r="J368" s="198"/>
    </row>
    <row r="369" spans="1:10" s="16" customFormat="1" outlineLevel="1" x14ac:dyDescent="0.2">
      <c r="A369" s="37">
        <f t="shared" si="12"/>
        <v>3</v>
      </c>
      <c r="B369" s="37" t="s">
        <v>430</v>
      </c>
      <c r="C369" s="37"/>
      <c r="D369" s="64" t="s">
        <v>621</v>
      </c>
      <c r="E369" s="65" t="str">
        <f t="shared" ref="E369:E446" si="13">D369</f>
        <v>Основное сырье и материалы</v>
      </c>
      <c r="F369" s="37"/>
      <c r="H369" s="37"/>
      <c r="I369" s="66"/>
      <c r="J369" s="198"/>
    </row>
    <row r="370" spans="1:10" s="16" customFormat="1" outlineLevel="1" x14ac:dyDescent="0.2">
      <c r="A370" s="37">
        <f t="shared" si="12"/>
        <v>4</v>
      </c>
      <c r="B370" s="37" t="s">
        <v>431</v>
      </c>
      <c r="C370" s="37"/>
      <c r="D370" s="64" t="s">
        <v>951</v>
      </c>
      <c r="E370" s="65" t="str">
        <f t="shared" si="13"/>
        <v>Полуфабрикаты собственного производства</v>
      </c>
      <c r="F370" s="37"/>
      <c r="H370" s="37"/>
      <c r="I370" s="66"/>
      <c r="J370" s="198"/>
    </row>
    <row r="371" spans="1:10" s="16" customFormat="1" outlineLevel="1" x14ac:dyDescent="0.2">
      <c r="A371" s="37">
        <f t="shared" si="12"/>
        <v>5</v>
      </c>
      <c r="B371" s="37" t="s">
        <v>432</v>
      </c>
      <c r="C371" s="37"/>
      <c r="D371" s="64" t="s">
        <v>952</v>
      </c>
      <c r="E371" s="65" t="str">
        <f t="shared" si="13"/>
        <v>Покупные полуфабрикаты</v>
      </c>
      <c r="F371" s="37"/>
      <c r="H371" s="37"/>
      <c r="I371" s="66"/>
      <c r="J371" s="198"/>
    </row>
    <row r="372" spans="1:10" s="16" customFormat="1" outlineLevel="1" x14ac:dyDescent="0.2">
      <c r="A372" s="37">
        <f t="shared" si="12"/>
        <v>6</v>
      </c>
      <c r="B372" s="37" t="s">
        <v>433</v>
      </c>
      <c r="C372" s="37"/>
      <c r="D372" s="64" t="s">
        <v>622</v>
      </c>
      <c r="E372" s="65" t="str">
        <f t="shared" si="13"/>
        <v>Упаковочные материалы</v>
      </c>
      <c r="F372" s="37"/>
      <c r="H372" s="37"/>
      <c r="I372" s="66"/>
      <c r="J372" s="198"/>
    </row>
    <row r="373" spans="1:10" outlineLevel="1" x14ac:dyDescent="0.2">
      <c r="A373" s="37">
        <f t="shared" si="12"/>
        <v>7</v>
      </c>
      <c r="B373" s="37" t="s">
        <v>435</v>
      </c>
      <c r="C373" s="37"/>
      <c r="D373" s="64" t="s">
        <v>930</v>
      </c>
      <c r="E373" s="65" t="str">
        <f t="shared" si="13"/>
        <v>Материалы на содержание и ремонт зданий и сооружений</v>
      </c>
      <c r="F373" s="21"/>
      <c r="H373" s="21"/>
      <c r="I373" s="22"/>
      <c r="J373" s="44"/>
    </row>
    <row r="374" spans="1:10" outlineLevel="1" x14ac:dyDescent="0.2">
      <c r="A374" s="37">
        <f t="shared" si="12"/>
        <v>8</v>
      </c>
      <c r="B374" s="37" t="s">
        <v>437</v>
      </c>
      <c r="C374" s="37"/>
      <c r="D374" s="64" t="s">
        <v>931</v>
      </c>
      <c r="E374" s="63" t="str">
        <f t="shared" si="13"/>
        <v>Материалы на содержание и ремонт производственного оборудования</v>
      </c>
      <c r="F374" s="21"/>
      <c r="H374" s="21"/>
      <c r="I374" s="22"/>
      <c r="J374" s="44"/>
    </row>
    <row r="375" spans="1:10" outlineLevel="1" x14ac:dyDescent="0.2">
      <c r="A375" s="37">
        <f t="shared" si="12"/>
        <v>9</v>
      </c>
      <c r="B375" s="37" t="s">
        <v>439</v>
      </c>
      <c r="C375" s="37"/>
      <c r="D375" s="64" t="s">
        <v>929</v>
      </c>
      <c r="E375" s="63" t="str">
        <f t="shared" si="13"/>
        <v>Материалы на содержание и ремонт транспортных средств</v>
      </c>
      <c r="F375" s="21"/>
      <c r="H375" s="21"/>
      <c r="I375" s="22"/>
      <c r="J375" s="44"/>
    </row>
    <row r="376" spans="1:10" outlineLevel="1" x14ac:dyDescent="0.2">
      <c r="A376" s="37">
        <f t="shared" si="12"/>
        <v>10</v>
      </c>
      <c r="B376" s="37" t="s">
        <v>441</v>
      </c>
      <c r="C376" s="37"/>
      <c r="D376" s="64" t="s">
        <v>927</v>
      </c>
      <c r="E376" s="63" t="str">
        <f>D376</f>
        <v>Материалы и реактивы для лаборатории</v>
      </c>
      <c r="F376" s="21"/>
      <c r="H376" s="21"/>
      <c r="I376" s="22"/>
      <c r="J376" s="44"/>
    </row>
    <row r="377" spans="1:10" outlineLevel="1" x14ac:dyDescent="0.2">
      <c r="A377" s="37">
        <f t="shared" si="12"/>
        <v>11</v>
      </c>
      <c r="B377" s="37" t="s">
        <v>442</v>
      </c>
      <c r="C377" s="37"/>
      <c r="D377" s="64" t="s">
        <v>434</v>
      </c>
      <c r="E377" s="63" t="str">
        <f t="shared" si="13"/>
        <v>ГСМ</v>
      </c>
      <c r="F377" s="21"/>
      <c r="J377" s="41"/>
    </row>
    <row r="378" spans="1:10" outlineLevel="2" x14ac:dyDescent="0.2">
      <c r="A378" s="37">
        <f t="shared" si="12"/>
        <v>12</v>
      </c>
      <c r="B378" s="37" t="s">
        <v>954</v>
      </c>
      <c r="C378" s="37"/>
      <c r="D378" s="199" t="s">
        <v>955</v>
      </c>
      <c r="E378" s="199" t="str">
        <f t="shared" si="13"/>
        <v>ГСМ для легкового транспорта</v>
      </c>
      <c r="F378" s="21"/>
      <c r="J378" s="41"/>
    </row>
    <row r="379" spans="1:10" outlineLevel="2" x14ac:dyDescent="0.2">
      <c r="A379" s="37">
        <f t="shared" si="12"/>
        <v>13</v>
      </c>
      <c r="B379" s="37" t="s">
        <v>957</v>
      </c>
      <c r="C379" s="37"/>
      <c r="D379" s="199" t="s">
        <v>956</v>
      </c>
      <c r="E379" s="199" t="str">
        <f t="shared" si="13"/>
        <v>ГСМ для грузового транспорта</v>
      </c>
      <c r="F379" s="21"/>
      <c r="J379" s="41"/>
    </row>
    <row r="380" spans="1:10" outlineLevel="1" x14ac:dyDescent="0.2">
      <c r="A380" s="37">
        <f t="shared" si="12"/>
        <v>14</v>
      </c>
      <c r="B380" s="37" t="s">
        <v>444</v>
      </c>
      <c r="C380" s="37"/>
      <c r="D380" s="64" t="s">
        <v>436</v>
      </c>
      <c r="E380" s="63" t="str">
        <f t="shared" si="13"/>
        <v>Расходные материалы для компьютерной и офисной техники</v>
      </c>
      <c r="F380" s="21"/>
      <c r="J380" s="41"/>
    </row>
    <row r="381" spans="1:10" outlineLevel="1" x14ac:dyDescent="0.2">
      <c r="A381" s="37">
        <f t="shared" si="12"/>
        <v>15</v>
      </c>
      <c r="B381" s="37" t="s">
        <v>445</v>
      </c>
      <c r="C381" s="37"/>
      <c r="D381" s="64" t="s">
        <v>438</v>
      </c>
      <c r="E381" s="63" t="str">
        <f t="shared" si="13"/>
        <v>Запасные части для компьютерной и офисной техники</v>
      </c>
      <c r="F381" s="21"/>
      <c r="J381" s="41"/>
    </row>
    <row r="382" spans="1:10" outlineLevel="1" x14ac:dyDescent="0.2">
      <c r="A382" s="21">
        <f t="shared" si="12"/>
        <v>16</v>
      </c>
      <c r="B382" s="37" t="s">
        <v>446</v>
      </c>
      <c r="C382" s="22"/>
      <c r="D382" s="64" t="s">
        <v>440</v>
      </c>
      <c r="E382" s="63" t="str">
        <f t="shared" si="13"/>
        <v>Хозяйственный инвентарь</v>
      </c>
      <c r="F382" s="21"/>
      <c r="J382" s="41"/>
    </row>
    <row r="383" spans="1:10" outlineLevel="1" x14ac:dyDescent="0.2">
      <c r="A383" s="21">
        <f>A382+1</f>
        <v>17</v>
      </c>
      <c r="B383" s="37" t="s">
        <v>932</v>
      </c>
      <c r="C383" s="22"/>
      <c r="D383" s="64" t="s">
        <v>928</v>
      </c>
      <c r="E383" s="63" t="str">
        <f t="shared" si="13"/>
        <v>Канцелярские товары, бланки</v>
      </c>
      <c r="F383" s="21"/>
      <c r="J383" s="41"/>
    </row>
    <row r="384" spans="1:10" outlineLevel="1" x14ac:dyDescent="0.2">
      <c r="A384" s="21">
        <f t="shared" si="12"/>
        <v>18</v>
      </c>
      <c r="B384" s="37" t="s">
        <v>447</v>
      </c>
      <c r="C384" s="22"/>
      <c r="D384" s="64" t="s">
        <v>443</v>
      </c>
      <c r="E384" s="63" t="str">
        <f t="shared" si="13"/>
        <v>Продукты питания</v>
      </c>
      <c r="F384" s="21"/>
      <c r="J384" s="41"/>
    </row>
    <row r="385" spans="1:10" outlineLevel="1" x14ac:dyDescent="0.2">
      <c r="A385" s="21">
        <f t="shared" si="12"/>
        <v>19</v>
      </c>
      <c r="B385" s="37" t="s">
        <v>933</v>
      </c>
      <c r="C385" s="22"/>
      <c r="D385" s="64" t="s">
        <v>935</v>
      </c>
      <c r="E385" s="63" t="str">
        <f t="shared" si="13"/>
        <v>Материалы для службы безопасности</v>
      </c>
      <c r="F385" s="21"/>
      <c r="J385" s="41"/>
    </row>
    <row r="386" spans="1:10" outlineLevel="1" x14ac:dyDescent="0.2">
      <c r="A386" s="21">
        <f t="shared" si="12"/>
        <v>20</v>
      </c>
      <c r="B386" s="37" t="s">
        <v>934</v>
      </c>
      <c r="C386" s="22"/>
      <c r="D386" s="64" t="s">
        <v>32</v>
      </c>
      <c r="E386" s="63" t="str">
        <f t="shared" si="13"/>
        <v>Товары для перепродажи</v>
      </c>
      <c r="F386" s="21"/>
      <c r="J386" s="41"/>
    </row>
    <row r="387" spans="1:10" outlineLevel="1" x14ac:dyDescent="0.2">
      <c r="A387" s="21">
        <f t="shared" si="12"/>
        <v>21</v>
      </c>
      <c r="B387" s="37" t="s">
        <v>31</v>
      </c>
      <c r="C387" s="22"/>
      <c r="D387" s="64" t="s">
        <v>448</v>
      </c>
      <c r="E387" s="63" t="str">
        <f t="shared" si="13"/>
        <v>Прочие материалы</v>
      </c>
      <c r="J387" s="41"/>
    </row>
    <row r="388" spans="1:10" x14ac:dyDescent="0.2">
      <c r="A388" s="21">
        <f t="shared" si="12"/>
        <v>22</v>
      </c>
      <c r="B388" s="37" t="s">
        <v>449</v>
      </c>
      <c r="C388" s="22"/>
      <c r="D388" s="524" t="s">
        <v>276</v>
      </c>
      <c r="E388" s="879" t="str">
        <f t="shared" si="13"/>
        <v>Энергоресурсы</v>
      </c>
      <c r="J388" s="41"/>
    </row>
    <row r="389" spans="1:10" outlineLevel="1" x14ac:dyDescent="0.2">
      <c r="A389" s="21">
        <f t="shared" si="12"/>
        <v>23</v>
      </c>
      <c r="B389" s="37" t="s">
        <v>450</v>
      </c>
      <c r="C389" s="22"/>
      <c r="D389" s="64" t="s">
        <v>953</v>
      </c>
      <c r="E389" s="63" t="str">
        <f t="shared" si="13"/>
        <v>Электроэнергия</v>
      </c>
      <c r="J389" s="41"/>
    </row>
    <row r="390" spans="1:10" outlineLevel="1" x14ac:dyDescent="0.2">
      <c r="A390" s="21">
        <f t="shared" si="12"/>
        <v>24</v>
      </c>
      <c r="B390" s="37" t="s">
        <v>451</v>
      </c>
      <c r="C390" s="22"/>
      <c r="D390" s="64" t="s">
        <v>625</v>
      </c>
      <c r="E390" s="63" t="str">
        <f t="shared" si="13"/>
        <v>Газ</v>
      </c>
      <c r="J390" s="41"/>
    </row>
    <row r="391" spans="1:10" outlineLevel="1" x14ac:dyDescent="0.2">
      <c r="A391" s="21">
        <f t="shared" si="12"/>
        <v>25</v>
      </c>
      <c r="B391" s="37" t="s">
        <v>623</v>
      </c>
      <c r="C391" s="22"/>
      <c r="D391" s="64" t="s">
        <v>626</v>
      </c>
      <c r="E391" s="63" t="str">
        <f t="shared" si="13"/>
        <v>Пар</v>
      </c>
      <c r="J391" s="41"/>
    </row>
    <row r="392" spans="1:10" outlineLevel="1" x14ac:dyDescent="0.2">
      <c r="A392" s="21">
        <f t="shared" si="12"/>
        <v>26</v>
      </c>
      <c r="B392" s="37" t="s">
        <v>624</v>
      </c>
      <c r="C392" s="22"/>
      <c r="D392" s="64" t="s">
        <v>627</v>
      </c>
      <c r="E392" s="63" t="str">
        <f t="shared" si="13"/>
        <v>Сжатый воздух</v>
      </c>
      <c r="J392" s="41"/>
    </row>
    <row r="393" spans="1:10" outlineLevel="1" x14ac:dyDescent="0.2">
      <c r="A393" s="21">
        <f t="shared" si="12"/>
        <v>27</v>
      </c>
      <c r="B393" s="37" t="s">
        <v>630</v>
      </c>
      <c r="C393" s="22"/>
      <c r="D393" s="64" t="s">
        <v>628</v>
      </c>
      <c r="E393" s="63" t="str">
        <f t="shared" si="13"/>
        <v>Углеводородное топливо</v>
      </c>
      <c r="J393" s="41"/>
    </row>
    <row r="394" spans="1:10" outlineLevel="1" x14ac:dyDescent="0.2">
      <c r="A394" s="21">
        <f t="shared" si="12"/>
        <v>28</v>
      </c>
      <c r="B394" s="37" t="s">
        <v>631</v>
      </c>
      <c r="C394" s="22"/>
      <c r="D394" s="64" t="s">
        <v>629</v>
      </c>
      <c r="E394" s="63" t="str">
        <f t="shared" si="13"/>
        <v>Прочие энергоресурсы</v>
      </c>
      <c r="J394" s="41"/>
    </row>
    <row r="395" spans="1:10" x14ac:dyDescent="0.2">
      <c r="A395" s="21">
        <f t="shared" si="12"/>
        <v>29</v>
      </c>
      <c r="B395" s="37" t="s">
        <v>453</v>
      </c>
      <c r="C395" s="22"/>
      <c r="D395" s="524" t="s">
        <v>1054</v>
      </c>
      <c r="E395" s="61" t="str">
        <f t="shared" si="13"/>
        <v>Оплата труда</v>
      </c>
      <c r="J395" s="41"/>
    </row>
    <row r="396" spans="1:10" outlineLevel="1" x14ac:dyDescent="0.2">
      <c r="A396" s="21">
        <f t="shared" si="12"/>
        <v>30</v>
      </c>
      <c r="B396" s="37" t="s">
        <v>454</v>
      </c>
      <c r="C396" s="22"/>
      <c r="D396" s="64" t="s">
        <v>632</v>
      </c>
      <c r="E396" s="65" t="str">
        <f t="shared" si="13"/>
        <v>Повременная оплата труда и оклады</v>
      </c>
      <c r="J396" s="41"/>
    </row>
    <row r="397" spans="1:10" outlineLevel="1" x14ac:dyDescent="0.2">
      <c r="A397" s="21">
        <f t="shared" si="12"/>
        <v>31</v>
      </c>
      <c r="B397" s="37" t="s">
        <v>455</v>
      </c>
      <c r="C397" s="22"/>
      <c r="D397" s="64" t="s">
        <v>452</v>
      </c>
      <c r="E397" s="65" t="str">
        <f t="shared" si="13"/>
        <v>Сдельная оплата труда</v>
      </c>
      <c r="J397" s="41"/>
    </row>
    <row r="398" spans="1:10" outlineLevel="1" x14ac:dyDescent="0.2">
      <c r="A398" s="21">
        <f t="shared" si="12"/>
        <v>32</v>
      </c>
      <c r="B398" s="37" t="s">
        <v>456</v>
      </c>
      <c r="C398" s="22"/>
      <c r="D398" s="64" t="s">
        <v>958</v>
      </c>
      <c r="E398" s="65" t="str">
        <f t="shared" si="13"/>
        <v>Премиальная часть</v>
      </c>
      <c r="J398" s="41"/>
    </row>
    <row r="399" spans="1:10" outlineLevel="1" x14ac:dyDescent="0.2">
      <c r="A399" s="21">
        <f t="shared" si="12"/>
        <v>33</v>
      </c>
      <c r="B399" s="37" t="s">
        <v>457</v>
      </c>
      <c r="C399" s="22"/>
      <c r="D399" s="64" t="s">
        <v>936</v>
      </c>
      <c r="E399" s="65" t="str">
        <f t="shared" si="13"/>
        <v>Прочие выплаты персоналу</v>
      </c>
      <c r="J399" s="41"/>
    </row>
    <row r="400" spans="1:10" outlineLevel="1" x14ac:dyDescent="0.2">
      <c r="A400" s="21">
        <f t="shared" si="12"/>
        <v>34</v>
      </c>
      <c r="B400" s="37" t="s">
        <v>633</v>
      </c>
      <c r="C400" s="22"/>
      <c r="D400" s="64" t="s">
        <v>634</v>
      </c>
      <c r="E400" s="65" t="str">
        <f t="shared" si="13"/>
        <v>Доплаты за сверхурочные и дополнительную нагрузку</v>
      </c>
      <c r="J400" s="41"/>
    </row>
    <row r="401" spans="1:10" outlineLevel="1" x14ac:dyDescent="0.2">
      <c r="A401" s="21">
        <f t="shared" si="12"/>
        <v>35</v>
      </c>
      <c r="B401" s="37" t="s">
        <v>642</v>
      </c>
      <c r="C401" s="22"/>
      <c r="D401" s="64" t="s">
        <v>635</v>
      </c>
      <c r="E401" s="65" t="str">
        <f t="shared" si="13"/>
        <v>Отпускные и праздничные выплаты</v>
      </c>
      <c r="J401" s="41"/>
    </row>
    <row r="402" spans="1:10" outlineLevel="1" x14ac:dyDescent="0.2">
      <c r="A402" s="21">
        <f t="shared" si="12"/>
        <v>36</v>
      </c>
      <c r="B402" s="37" t="s">
        <v>643</v>
      </c>
      <c r="C402" s="22"/>
      <c r="D402" s="64" t="s">
        <v>636</v>
      </c>
      <c r="E402" s="65" t="str">
        <f t="shared" si="13"/>
        <v>Выплата заработной платы по больничным листам</v>
      </c>
      <c r="J402" s="41"/>
    </row>
    <row r="403" spans="1:10" outlineLevel="1" x14ac:dyDescent="0.2">
      <c r="A403" s="21">
        <f t="shared" si="12"/>
        <v>37</v>
      </c>
      <c r="B403" s="37" t="s">
        <v>644</v>
      </c>
      <c r="C403" s="22"/>
      <c r="D403" s="64" t="s">
        <v>637</v>
      </c>
      <c r="E403" s="65" t="str">
        <f t="shared" si="13"/>
        <v>Субсидии на приобретение имущества</v>
      </c>
      <c r="J403" s="41"/>
    </row>
    <row r="404" spans="1:10" outlineLevel="1" x14ac:dyDescent="0.2">
      <c r="A404" s="21">
        <f t="shared" si="12"/>
        <v>38</v>
      </c>
      <c r="B404" s="37" t="s">
        <v>645</v>
      </c>
      <c r="C404" s="22"/>
      <c r="D404" s="64" t="s">
        <v>638</v>
      </c>
      <c r="E404" s="65" t="str">
        <f t="shared" si="13"/>
        <v>Компенсация  при увольнении</v>
      </c>
      <c r="J404" s="41"/>
    </row>
    <row r="405" spans="1:10" outlineLevel="1" x14ac:dyDescent="0.2">
      <c r="A405" s="21">
        <f t="shared" si="12"/>
        <v>39</v>
      </c>
      <c r="B405" s="37" t="s">
        <v>646</v>
      </c>
      <c r="C405" s="22"/>
      <c r="D405" s="64" t="s">
        <v>639</v>
      </c>
      <c r="E405" s="65" t="str">
        <f t="shared" si="13"/>
        <v>Возмещение расходов по выполнению обязанностей за пределами постоянного места работы</v>
      </c>
      <c r="J405" s="41"/>
    </row>
    <row r="406" spans="1:10" outlineLevel="1" x14ac:dyDescent="0.2">
      <c r="A406" s="21">
        <f t="shared" si="12"/>
        <v>40</v>
      </c>
      <c r="B406" s="37" t="s">
        <v>647</v>
      </c>
      <c r="C406" s="22"/>
      <c r="D406" s="64" t="s">
        <v>640</v>
      </c>
      <c r="E406" s="65" t="str">
        <f t="shared" si="13"/>
        <v>Премии за изобретательство и рационализаторство</v>
      </c>
      <c r="J406" s="41"/>
    </row>
    <row r="407" spans="1:10" outlineLevel="1" x14ac:dyDescent="0.2">
      <c r="A407" s="21">
        <f t="shared" si="12"/>
        <v>41</v>
      </c>
      <c r="B407" s="37" t="s">
        <v>648</v>
      </c>
      <c r="C407" s="22"/>
      <c r="D407" s="64" t="s">
        <v>641</v>
      </c>
      <c r="E407" s="65" t="str">
        <f t="shared" si="13"/>
        <v>Выплаты единовременных пособий</v>
      </c>
      <c r="J407" s="41"/>
    </row>
    <row r="408" spans="1:10" x14ac:dyDescent="0.2">
      <c r="A408" s="21">
        <f t="shared" si="12"/>
        <v>42</v>
      </c>
      <c r="B408" s="37" t="s">
        <v>458</v>
      </c>
      <c r="C408" s="22"/>
      <c r="D408" s="60" t="s">
        <v>649</v>
      </c>
      <c r="E408" s="61" t="str">
        <f t="shared" si="13"/>
        <v>Социальные налоги</v>
      </c>
      <c r="J408" s="41"/>
    </row>
    <row r="409" spans="1:10" s="16" customFormat="1" outlineLevel="1" x14ac:dyDescent="0.2">
      <c r="A409" s="21">
        <f t="shared" si="12"/>
        <v>43</v>
      </c>
      <c r="B409" s="37" t="s">
        <v>459</v>
      </c>
      <c r="C409" s="66"/>
      <c r="D409" s="64" t="s">
        <v>650</v>
      </c>
      <c r="E409" s="65" t="str">
        <f t="shared" si="13"/>
        <v>Отчисления в пенсионный фонд</v>
      </c>
      <c r="F409" s="51"/>
      <c r="J409" s="40"/>
    </row>
    <row r="410" spans="1:10" s="16" customFormat="1" outlineLevel="1" x14ac:dyDescent="0.2">
      <c r="A410" s="37">
        <f t="shared" si="12"/>
        <v>44</v>
      </c>
      <c r="B410" s="37" t="s">
        <v>460</v>
      </c>
      <c r="C410" s="66"/>
      <c r="D410" s="64" t="s">
        <v>651</v>
      </c>
      <c r="E410" s="65" t="str">
        <f t="shared" si="13"/>
        <v>Отчисления в фонд социального страхования</v>
      </c>
      <c r="F410" s="51"/>
      <c r="J410" s="40"/>
    </row>
    <row r="411" spans="1:10" s="16" customFormat="1" outlineLevel="1" x14ac:dyDescent="0.2">
      <c r="A411" s="37">
        <f t="shared" si="12"/>
        <v>45</v>
      </c>
      <c r="B411" s="37" t="s">
        <v>461</v>
      </c>
      <c r="C411" s="66"/>
      <c r="D411" s="64" t="s">
        <v>652</v>
      </c>
      <c r="E411" s="65" t="str">
        <f t="shared" si="13"/>
        <v>Отчисления в Фед. фонд обязат. мед. страхования</v>
      </c>
      <c r="F411" s="51"/>
      <c r="J411" s="40"/>
    </row>
    <row r="412" spans="1:10" s="16" customFormat="1" outlineLevel="1" x14ac:dyDescent="0.2">
      <c r="A412" s="37">
        <f t="shared" si="12"/>
        <v>46</v>
      </c>
      <c r="B412" s="37" t="s">
        <v>975</v>
      </c>
      <c r="C412" s="66"/>
      <c r="D412" s="64" t="s">
        <v>653</v>
      </c>
      <c r="E412" s="65" t="str">
        <f t="shared" si="13"/>
        <v>Отчисления в Терр. фонд обязат. мед. страхования</v>
      </c>
      <c r="F412" s="51"/>
      <c r="J412" s="40"/>
    </row>
    <row r="413" spans="1:10" s="16" customFormat="1" outlineLevel="1" x14ac:dyDescent="0.2">
      <c r="A413" s="37">
        <f t="shared" si="12"/>
        <v>47</v>
      </c>
      <c r="B413" s="37" t="s">
        <v>655</v>
      </c>
      <c r="C413" s="66"/>
      <c r="D413" s="64" t="s">
        <v>654</v>
      </c>
      <c r="E413" s="65" t="str">
        <f t="shared" si="13"/>
        <v>Прочие обязательные соц. выплаты в соответствии с нац. законодательствами</v>
      </c>
      <c r="F413" s="51"/>
      <c r="J413" s="40"/>
    </row>
    <row r="414" spans="1:10" x14ac:dyDescent="0.2">
      <c r="A414" s="37">
        <f t="shared" si="12"/>
        <v>48</v>
      </c>
      <c r="B414" s="37" t="s">
        <v>462</v>
      </c>
      <c r="C414" s="22"/>
      <c r="D414" s="60" t="s">
        <v>463</v>
      </c>
      <c r="E414" s="61" t="str">
        <f t="shared" si="13"/>
        <v>Услуги сторонних организаций</v>
      </c>
      <c r="F414" s="21"/>
      <c r="J414" s="41"/>
    </row>
    <row r="415" spans="1:10" outlineLevel="1" x14ac:dyDescent="0.2">
      <c r="A415" s="21">
        <f t="shared" si="12"/>
        <v>49</v>
      </c>
      <c r="B415" s="37" t="s">
        <v>464</v>
      </c>
      <c r="C415" s="22"/>
      <c r="D415" s="62" t="s">
        <v>937</v>
      </c>
      <c r="E415" s="63" t="str">
        <f>D415</f>
        <v xml:space="preserve">Аренда </v>
      </c>
      <c r="F415" s="21"/>
      <c r="J415" s="41"/>
    </row>
    <row r="416" spans="1:10" outlineLevel="2" x14ac:dyDescent="0.2">
      <c r="A416" s="21">
        <f t="shared" si="12"/>
        <v>50</v>
      </c>
      <c r="B416" s="37" t="s">
        <v>277</v>
      </c>
      <c r="C416" s="22"/>
      <c r="D416" s="199" t="s">
        <v>938</v>
      </c>
      <c r="E416" s="199" t="str">
        <f t="shared" ref="E416:E421" si="14">D416</f>
        <v>аренда земли</v>
      </c>
      <c r="F416" s="21"/>
      <c r="J416" s="41"/>
    </row>
    <row r="417" spans="1:10" outlineLevel="2" x14ac:dyDescent="0.2">
      <c r="A417" s="21">
        <f t="shared" si="12"/>
        <v>51</v>
      </c>
      <c r="B417" s="37" t="s">
        <v>278</v>
      </c>
      <c r="C417" s="22"/>
      <c r="D417" s="199" t="s">
        <v>939</v>
      </c>
      <c r="E417" s="199" t="str">
        <f t="shared" si="14"/>
        <v>аренда зданий и сооружений</v>
      </c>
      <c r="F417" s="21"/>
      <c r="J417" s="41"/>
    </row>
    <row r="418" spans="1:10" outlineLevel="2" x14ac:dyDescent="0.2">
      <c r="A418" s="21">
        <f t="shared" si="12"/>
        <v>52</v>
      </c>
      <c r="B418" s="37" t="s">
        <v>279</v>
      </c>
      <c r="C418" s="22"/>
      <c r="D418" s="199" t="s">
        <v>940</v>
      </c>
      <c r="E418" s="199" t="str">
        <f t="shared" si="14"/>
        <v>аренда транспорта</v>
      </c>
      <c r="F418" s="21"/>
      <c r="J418" s="41"/>
    </row>
    <row r="419" spans="1:10" outlineLevel="2" x14ac:dyDescent="0.2">
      <c r="A419" s="21">
        <f t="shared" si="12"/>
        <v>53</v>
      </c>
      <c r="B419" s="37" t="s">
        <v>280</v>
      </c>
      <c r="C419" s="22"/>
      <c r="D419" s="199" t="s">
        <v>941</v>
      </c>
      <c r="E419" s="199" t="str">
        <f t="shared" si="14"/>
        <v>прочая аренда</v>
      </c>
      <c r="F419" s="21"/>
      <c r="J419" s="41"/>
    </row>
    <row r="420" spans="1:10" outlineLevel="1" x14ac:dyDescent="0.2">
      <c r="A420" s="21">
        <f t="shared" si="12"/>
        <v>54</v>
      </c>
      <c r="B420" s="37" t="s">
        <v>465</v>
      </c>
      <c r="C420" s="22"/>
      <c r="D420" s="64" t="s">
        <v>943</v>
      </c>
      <c r="E420" s="200" t="str">
        <f t="shared" si="14"/>
        <v>Услуги по ремонту зданий и сооружений</v>
      </c>
      <c r="F420" s="21"/>
      <c r="J420" s="41"/>
    </row>
    <row r="421" spans="1:10" outlineLevel="1" x14ac:dyDescent="0.2">
      <c r="A421" s="21">
        <f t="shared" si="12"/>
        <v>55</v>
      </c>
      <c r="B421" s="37" t="s">
        <v>466</v>
      </c>
      <c r="C421" s="22"/>
      <c r="D421" s="64" t="s">
        <v>945</v>
      </c>
      <c r="E421" s="200" t="str">
        <f t="shared" si="14"/>
        <v>Услуги по ремонту и обслуживанию производственного оборудования</v>
      </c>
      <c r="F421" s="21"/>
      <c r="J421" s="41"/>
    </row>
    <row r="422" spans="1:10" outlineLevel="1" x14ac:dyDescent="0.2">
      <c r="A422" s="21">
        <f t="shared" si="12"/>
        <v>56</v>
      </c>
      <c r="B422" s="37" t="s">
        <v>467</v>
      </c>
      <c r="C422" s="22"/>
      <c r="D422" s="64" t="s">
        <v>942</v>
      </c>
      <c r="E422" s="63" t="str">
        <f t="shared" si="13"/>
        <v>Услуги по ремонту транспортных средств</v>
      </c>
      <c r="F422" s="21"/>
      <c r="J422" s="41"/>
    </row>
    <row r="423" spans="1:10" outlineLevel="1" x14ac:dyDescent="0.2">
      <c r="A423" s="21">
        <f t="shared" si="12"/>
        <v>57</v>
      </c>
      <c r="B423" s="37" t="s">
        <v>469</v>
      </c>
      <c r="C423" s="22"/>
      <c r="D423" s="64" t="s">
        <v>944</v>
      </c>
      <c r="E423" s="63" t="str">
        <f t="shared" si="13"/>
        <v>Услуги по ремонту и обслуживанию компьютерной и офисной техники</v>
      </c>
      <c r="F423" s="21"/>
      <c r="J423" s="41"/>
    </row>
    <row r="424" spans="1:10" s="16" customFormat="1" outlineLevel="1" x14ac:dyDescent="0.2">
      <c r="A424" s="21">
        <f t="shared" si="12"/>
        <v>58</v>
      </c>
      <c r="B424" s="37" t="s">
        <v>281</v>
      </c>
      <c r="C424" s="66"/>
      <c r="D424" s="64" t="s">
        <v>468</v>
      </c>
      <c r="E424" s="65" t="str">
        <f t="shared" si="13"/>
        <v xml:space="preserve">Услуги по охране  </v>
      </c>
      <c r="F424" s="37"/>
      <c r="J424" s="40"/>
    </row>
    <row r="425" spans="1:10" outlineLevel="1" x14ac:dyDescent="0.2">
      <c r="A425" s="21">
        <f t="shared" si="12"/>
        <v>59</v>
      </c>
      <c r="B425" s="37" t="s">
        <v>282</v>
      </c>
      <c r="C425" s="22"/>
      <c r="D425" s="64" t="s">
        <v>470</v>
      </c>
      <c r="E425" s="65" t="str">
        <f t="shared" si="13"/>
        <v>Услуги связи</v>
      </c>
      <c r="F425" s="21"/>
      <c r="J425" s="41"/>
    </row>
    <row r="426" spans="1:10" outlineLevel="2" x14ac:dyDescent="0.2">
      <c r="A426" s="37">
        <f t="shared" si="12"/>
        <v>60</v>
      </c>
      <c r="B426" s="37" t="s">
        <v>283</v>
      </c>
      <c r="C426" s="22"/>
      <c r="D426" s="199" t="s">
        <v>471</v>
      </c>
      <c r="E426" s="199" t="str">
        <f t="shared" si="13"/>
        <v>связь мобильная</v>
      </c>
      <c r="F426" s="21"/>
      <c r="J426" s="41"/>
    </row>
    <row r="427" spans="1:10" outlineLevel="2" x14ac:dyDescent="0.2">
      <c r="A427" s="37">
        <f t="shared" si="12"/>
        <v>61</v>
      </c>
      <c r="B427" s="37" t="s">
        <v>284</v>
      </c>
      <c r="C427" s="22"/>
      <c r="D427" s="199" t="s">
        <v>472</v>
      </c>
      <c r="E427" s="199" t="str">
        <f t="shared" si="13"/>
        <v>связь стационарная</v>
      </c>
      <c r="F427" s="21"/>
      <c r="J427" s="41"/>
    </row>
    <row r="428" spans="1:10" outlineLevel="2" x14ac:dyDescent="0.2">
      <c r="A428" s="37">
        <f t="shared" si="12"/>
        <v>62</v>
      </c>
      <c r="B428" s="37" t="s">
        <v>285</v>
      </c>
      <c r="C428" s="22"/>
      <c r="D428" s="199" t="s">
        <v>473</v>
      </c>
      <c r="E428" s="199" t="str">
        <f t="shared" si="13"/>
        <v>интернет</v>
      </c>
      <c r="F428" s="21"/>
      <c r="J428" s="41"/>
    </row>
    <row r="429" spans="1:10" outlineLevel="1" x14ac:dyDescent="0.2">
      <c r="A429" s="37">
        <f t="shared" si="12"/>
        <v>63</v>
      </c>
      <c r="B429" s="37" t="s">
        <v>286</v>
      </c>
      <c r="C429" s="22"/>
      <c r="D429" s="62" t="s">
        <v>474</v>
      </c>
      <c r="E429" s="63" t="str">
        <f t="shared" si="13"/>
        <v>Коммунальные услуги</v>
      </c>
      <c r="F429" s="21"/>
      <c r="J429" s="41"/>
    </row>
    <row r="430" spans="1:10" outlineLevel="1" x14ac:dyDescent="0.2">
      <c r="A430" s="37">
        <f t="shared" si="12"/>
        <v>64</v>
      </c>
      <c r="B430" s="37" t="s">
        <v>287</v>
      </c>
      <c r="C430" s="22"/>
      <c r="D430" s="62" t="s">
        <v>949</v>
      </c>
      <c r="E430" s="63" t="str">
        <f t="shared" si="13"/>
        <v>Транспортные услуги</v>
      </c>
      <c r="F430" s="21"/>
      <c r="J430" s="41"/>
    </row>
    <row r="431" spans="1:10" outlineLevel="2" x14ac:dyDescent="0.2">
      <c r="A431" s="37">
        <f t="shared" si="12"/>
        <v>65</v>
      </c>
      <c r="B431" s="37" t="s">
        <v>288</v>
      </c>
      <c r="C431" s="22"/>
      <c r="D431" s="199" t="s">
        <v>960</v>
      </c>
      <c r="E431" s="199" t="str">
        <f t="shared" si="13"/>
        <v>транспортные услуги внутри страны</v>
      </c>
      <c r="F431" s="21"/>
      <c r="J431" s="41"/>
    </row>
    <row r="432" spans="1:10" outlineLevel="2" x14ac:dyDescent="0.2">
      <c r="A432" s="37">
        <f t="shared" si="12"/>
        <v>66</v>
      </c>
      <c r="B432" s="37" t="s">
        <v>289</v>
      </c>
      <c r="C432" s="22"/>
      <c r="D432" s="199" t="s">
        <v>961</v>
      </c>
      <c r="E432" s="199" t="str">
        <f t="shared" si="13"/>
        <v>транспортные услуги при экспортных перевозках</v>
      </c>
      <c r="F432" s="21"/>
      <c r="J432" s="41"/>
    </row>
    <row r="433" spans="1:10" outlineLevel="2" x14ac:dyDescent="0.2">
      <c r="A433" s="37">
        <f t="shared" si="12"/>
        <v>67</v>
      </c>
      <c r="B433" s="37" t="s">
        <v>290</v>
      </c>
      <c r="C433" s="22"/>
      <c r="D433" s="199" t="s">
        <v>962</v>
      </c>
      <c r="E433" s="199" t="str">
        <f t="shared" si="13"/>
        <v xml:space="preserve">транспортные услуги при  импортных перевозках </v>
      </c>
      <c r="F433" s="21"/>
      <c r="J433" s="41"/>
    </row>
    <row r="434" spans="1:10" outlineLevel="1" x14ac:dyDescent="0.2">
      <c r="A434" s="37">
        <f t="shared" si="12"/>
        <v>68</v>
      </c>
      <c r="B434" s="37" t="s">
        <v>291</v>
      </c>
      <c r="C434" s="22"/>
      <c r="D434" s="62" t="s">
        <v>950</v>
      </c>
      <c r="E434" s="63" t="str">
        <f t="shared" si="13"/>
        <v>Услуги по таможенному оформлению грузов</v>
      </c>
      <c r="F434" s="21"/>
      <c r="J434" s="41"/>
    </row>
    <row r="435" spans="1:10" outlineLevel="2" x14ac:dyDescent="0.2">
      <c r="A435" s="37">
        <f t="shared" si="12"/>
        <v>69</v>
      </c>
      <c r="B435" s="37" t="s">
        <v>292</v>
      </c>
      <c r="C435" s="22"/>
      <c r="D435" s="199" t="s">
        <v>963</v>
      </c>
      <c r="E435" s="199" t="str">
        <f t="shared" si="13"/>
        <v>услуги по оформлению импорта</v>
      </c>
      <c r="F435" s="21"/>
      <c r="J435" s="41"/>
    </row>
    <row r="436" spans="1:10" outlineLevel="2" x14ac:dyDescent="0.2">
      <c r="A436" s="37">
        <f t="shared" si="12"/>
        <v>70</v>
      </c>
      <c r="B436" s="37" t="s">
        <v>293</v>
      </c>
      <c r="C436" s="22"/>
      <c r="D436" s="199" t="s">
        <v>964</v>
      </c>
      <c r="E436" s="199" t="str">
        <f t="shared" si="13"/>
        <v>услуги по оформлению экспорта</v>
      </c>
      <c r="F436" s="21"/>
      <c r="J436" s="41"/>
    </row>
    <row r="437" spans="1:10" outlineLevel="1" x14ac:dyDescent="0.2">
      <c r="A437" s="37">
        <f t="shared" si="12"/>
        <v>71</v>
      </c>
      <c r="B437" s="37" t="s">
        <v>294</v>
      </c>
      <c r="C437" s="22"/>
      <c r="D437" s="62" t="s">
        <v>475</v>
      </c>
      <c r="E437" s="63" t="str">
        <f t="shared" si="13"/>
        <v>Аудиторские услуги</v>
      </c>
      <c r="F437" s="21"/>
      <c r="J437" s="41"/>
    </row>
    <row r="438" spans="1:10" outlineLevel="1" x14ac:dyDescent="0.2">
      <c r="A438" s="37">
        <f t="shared" si="12"/>
        <v>72</v>
      </c>
      <c r="B438" s="37" t="s">
        <v>295</v>
      </c>
      <c r="C438" s="22"/>
      <c r="D438" s="62" t="s">
        <v>948</v>
      </c>
      <c r="E438" s="63" t="str">
        <f t="shared" si="13"/>
        <v>Услуги органов сертификации и стандартизации</v>
      </c>
      <c r="F438" s="21"/>
      <c r="J438" s="41"/>
    </row>
    <row r="439" spans="1:10" outlineLevel="1" x14ac:dyDescent="0.2">
      <c r="A439" s="37">
        <f t="shared" si="12"/>
        <v>73</v>
      </c>
      <c r="B439" s="37" t="s">
        <v>296</v>
      </c>
      <c r="C439" s="22"/>
      <c r="D439" s="62" t="s">
        <v>476</v>
      </c>
      <c r="E439" s="63" t="str">
        <f t="shared" si="13"/>
        <v>Юридические услуги</v>
      </c>
      <c r="F439" s="21"/>
      <c r="J439" s="41"/>
    </row>
    <row r="440" spans="1:10" outlineLevel="1" x14ac:dyDescent="0.2">
      <c r="A440" s="21">
        <f t="shared" si="12"/>
        <v>74</v>
      </c>
      <c r="B440" s="37" t="s">
        <v>297</v>
      </c>
      <c r="C440" s="22"/>
      <c r="D440" s="62" t="s">
        <v>477</v>
      </c>
      <c r="E440" s="63" t="str">
        <f t="shared" si="13"/>
        <v>Информационные услуги</v>
      </c>
      <c r="F440" s="21"/>
      <c r="J440" s="41"/>
    </row>
    <row r="441" spans="1:10" outlineLevel="1" x14ac:dyDescent="0.2">
      <c r="A441" s="21">
        <f t="shared" si="12"/>
        <v>75</v>
      </c>
      <c r="B441" s="37" t="s">
        <v>298</v>
      </c>
      <c r="C441" s="22"/>
      <c r="D441" s="62" t="s">
        <v>478</v>
      </c>
      <c r="E441" s="63" t="str">
        <f t="shared" si="13"/>
        <v>Консультационные услуги</v>
      </c>
      <c r="F441" s="21"/>
      <c r="J441" s="41"/>
    </row>
    <row r="442" spans="1:10" outlineLevel="1" x14ac:dyDescent="0.2">
      <c r="A442" s="21">
        <f t="shared" si="12"/>
        <v>76</v>
      </c>
      <c r="B442" s="37" t="s">
        <v>299</v>
      </c>
      <c r="C442" s="22"/>
      <c r="D442" s="62" t="s">
        <v>947</v>
      </c>
      <c r="E442" s="63" t="str">
        <f t="shared" si="13"/>
        <v>Страхование</v>
      </c>
      <c r="F442" s="21"/>
      <c r="J442" s="41"/>
    </row>
    <row r="443" spans="1:10" outlineLevel="1" x14ac:dyDescent="0.2">
      <c r="A443" s="21">
        <f t="shared" si="12"/>
        <v>77</v>
      </c>
      <c r="B443" s="37" t="s">
        <v>300</v>
      </c>
      <c r="C443" s="22"/>
      <c r="D443" s="62" t="s">
        <v>946</v>
      </c>
      <c r="E443" s="63" t="str">
        <f t="shared" si="13"/>
        <v>Банковские услуги</v>
      </c>
      <c r="F443" s="21"/>
      <c r="J443" s="41"/>
    </row>
    <row r="444" spans="1:10" outlineLevel="1" x14ac:dyDescent="0.2">
      <c r="A444" s="21">
        <f t="shared" si="12"/>
        <v>78</v>
      </c>
      <c r="B444" s="37" t="s">
        <v>301</v>
      </c>
      <c r="C444" s="22"/>
      <c r="D444" s="62" t="s">
        <v>479</v>
      </c>
      <c r="E444" s="63" t="str">
        <f>D444</f>
        <v>Услуги почты</v>
      </c>
      <c r="F444" s="21"/>
      <c r="J444" s="41"/>
    </row>
    <row r="445" spans="1:10" outlineLevel="1" x14ac:dyDescent="0.2">
      <c r="A445" s="21">
        <f t="shared" si="12"/>
        <v>79</v>
      </c>
      <c r="B445" s="37" t="s">
        <v>959</v>
      </c>
      <c r="C445" s="22"/>
      <c r="D445" s="62" t="s">
        <v>657</v>
      </c>
      <c r="E445" s="63" t="str">
        <f>D445</f>
        <v>Услуги по продвижению и рекламе продукции</v>
      </c>
      <c r="F445" s="21"/>
      <c r="J445" s="41"/>
    </row>
    <row r="446" spans="1:10" outlineLevel="1" x14ac:dyDescent="0.2">
      <c r="A446" s="21">
        <f t="shared" si="12"/>
        <v>80</v>
      </c>
      <c r="B446" s="37" t="s">
        <v>656</v>
      </c>
      <c r="C446" s="22"/>
      <c r="D446" s="62" t="s">
        <v>480</v>
      </c>
      <c r="E446" s="63" t="str">
        <f t="shared" si="13"/>
        <v xml:space="preserve">Прочие услуги </v>
      </c>
      <c r="F446" s="21"/>
      <c r="J446" s="41"/>
    </row>
    <row r="447" spans="1:10" x14ac:dyDescent="0.2">
      <c r="A447" s="21">
        <f t="shared" si="12"/>
        <v>81</v>
      </c>
      <c r="B447" s="37" t="s">
        <v>481</v>
      </c>
      <c r="C447" s="22"/>
      <c r="D447" s="60" t="s">
        <v>482</v>
      </c>
      <c r="E447" s="61"/>
      <c r="F447" s="21"/>
      <c r="J447" s="41"/>
    </row>
    <row r="448" spans="1:10" outlineLevel="1" x14ac:dyDescent="0.2">
      <c r="A448" s="21">
        <f t="shared" si="12"/>
        <v>82</v>
      </c>
      <c r="B448" s="37" t="s">
        <v>483</v>
      </c>
      <c r="C448" s="22"/>
      <c r="D448" s="64" t="s">
        <v>965</v>
      </c>
      <c r="E448" s="65"/>
      <c r="F448" s="21"/>
      <c r="J448" s="41"/>
    </row>
    <row r="449" spans="1:10" outlineLevel="1" x14ac:dyDescent="0.2">
      <c r="A449" s="21">
        <f t="shared" si="12"/>
        <v>83</v>
      </c>
      <c r="B449" s="37" t="s">
        <v>302</v>
      </c>
      <c r="C449" s="22"/>
      <c r="D449" s="62" t="s">
        <v>966</v>
      </c>
      <c r="E449" s="63"/>
      <c r="F449" s="21"/>
      <c r="J449" s="41"/>
    </row>
    <row r="450" spans="1:10" outlineLevel="1" x14ac:dyDescent="0.2">
      <c r="A450" s="21">
        <f t="shared" si="12"/>
        <v>84</v>
      </c>
      <c r="B450" s="37" t="s">
        <v>303</v>
      </c>
      <c r="C450" s="22"/>
      <c r="D450" s="62" t="s">
        <v>967</v>
      </c>
      <c r="E450" s="63"/>
      <c r="F450" s="21"/>
      <c r="J450" s="41"/>
    </row>
    <row r="451" spans="1:10" outlineLevel="1" x14ac:dyDescent="0.2">
      <c r="A451" s="21">
        <f t="shared" si="12"/>
        <v>85</v>
      </c>
      <c r="B451" s="37" t="s">
        <v>970</v>
      </c>
      <c r="C451" s="22"/>
      <c r="D451" s="62" t="s">
        <v>968</v>
      </c>
      <c r="E451" s="63"/>
      <c r="F451" s="21"/>
      <c r="J451" s="41"/>
    </row>
    <row r="452" spans="1:10" outlineLevel="1" x14ac:dyDescent="0.2">
      <c r="A452" s="21">
        <f t="shared" si="12"/>
        <v>86</v>
      </c>
      <c r="B452" s="37" t="s">
        <v>304</v>
      </c>
      <c r="C452" s="22"/>
      <c r="D452" s="62" t="s">
        <v>969</v>
      </c>
      <c r="E452" s="63"/>
      <c r="F452" s="21"/>
      <c r="J452" s="41"/>
    </row>
    <row r="453" spans="1:10" outlineLevel="1" x14ac:dyDescent="0.2">
      <c r="A453" s="21">
        <f t="shared" si="12"/>
        <v>87</v>
      </c>
      <c r="B453" s="37" t="s">
        <v>658</v>
      </c>
      <c r="C453" s="22"/>
      <c r="D453" s="62" t="s">
        <v>659</v>
      </c>
      <c r="E453" s="63"/>
      <c r="F453" s="21"/>
      <c r="J453" s="41"/>
    </row>
    <row r="454" spans="1:10" x14ac:dyDescent="0.2">
      <c r="A454" s="21">
        <f t="shared" si="12"/>
        <v>88</v>
      </c>
      <c r="B454" s="37" t="s">
        <v>486</v>
      </c>
      <c r="C454" s="22"/>
      <c r="D454" s="60" t="s">
        <v>502</v>
      </c>
      <c r="E454" s="61" t="str">
        <f>D454</f>
        <v>Налоги и сборы</v>
      </c>
      <c r="F454" s="21"/>
      <c r="J454" s="41"/>
    </row>
    <row r="455" spans="1:10" outlineLevel="1" x14ac:dyDescent="0.2">
      <c r="A455" s="21">
        <f t="shared" si="12"/>
        <v>89</v>
      </c>
      <c r="B455" s="37" t="s">
        <v>487</v>
      </c>
      <c r="C455" s="22"/>
      <c r="D455" s="62" t="str">
        <f>E455</f>
        <v>Налог на доходы физических лиц (НДФЛ)</v>
      </c>
      <c r="E455" s="63" t="s">
        <v>504</v>
      </c>
      <c r="F455" s="21"/>
      <c r="J455" s="41"/>
    </row>
    <row r="456" spans="1:10" outlineLevel="1" x14ac:dyDescent="0.2">
      <c r="A456" s="21">
        <f t="shared" si="12"/>
        <v>90</v>
      </c>
      <c r="B456" s="37" t="s">
        <v>488</v>
      </c>
      <c r="C456" s="22"/>
      <c r="D456" s="62" t="s">
        <v>506</v>
      </c>
      <c r="E456" s="63" t="s">
        <v>506</v>
      </c>
      <c r="F456" s="21"/>
      <c r="J456" s="41"/>
    </row>
    <row r="457" spans="1:10" outlineLevel="1" x14ac:dyDescent="0.2">
      <c r="A457" s="21">
        <f t="shared" si="12"/>
        <v>91</v>
      </c>
      <c r="B457" s="37" t="s">
        <v>976</v>
      </c>
      <c r="C457" s="22"/>
      <c r="D457" s="62" t="s">
        <v>310</v>
      </c>
      <c r="E457" s="63" t="s">
        <v>508</v>
      </c>
      <c r="F457" s="21"/>
      <c r="J457" s="41"/>
    </row>
    <row r="458" spans="1:10" outlineLevel="1" x14ac:dyDescent="0.2">
      <c r="A458" s="21">
        <f t="shared" si="12"/>
        <v>92</v>
      </c>
      <c r="B458" s="37" t="s">
        <v>489</v>
      </c>
      <c r="C458" s="22"/>
      <c r="D458" s="62" t="s">
        <v>512</v>
      </c>
      <c r="E458" s="63" t="s">
        <v>512</v>
      </c>
      <c r="F458" s="21"/>
      <c r="J458" s="41"/>
    </row>
    <row r="459" spans="1:10" outlineLevel="1" x14ac:dyDescent="0.2">
      <c r="A459" s="21">
        <f t="shared" si="12"/>
        <v>93</v>
      </c>
      <c r="B459" s="37" t="s">
        <v>491</v>
      </c>
      <c r="C459" s="22"/>
      <c r="D459" s="62" t="s">
        <v>514</v>
      </c>
      <c r="E459" s="63" t="s">
        <v>514</v>
      </c>
      <c r="F459" s="21"/>
      <c r="J459" s="41"/>
    </row>
    <row r="460" spans="1:10" outlineLevel="1" x14ac:dyDescent="0.2">
      <c r="A460" s="21">
        <f t="shared" si="12"/>
        <v>94</v>
      </c>
      <c r="B460" s="37" t="s">
        <v>492</v>
      </c>
      <c r="C460" s="22"/>
      <c r="D460" s="62" t="s">
        <v>516</v>
      </c>
      <c r="E460" s="63" t="s">
        <v>516</v>
      </c>
      <c r="F460" s="21"/>
      <c r="J460" s="41"/>
    </row>
    <row r="461" spans="1:10" outlineLevel="1" x14ac:dyDescent="0.2">
      <c r="A461" s="21">
        <f t="shared" si="12"/>
        <v>95</v>
      </c>
      <c r="B461" s="37" t="s">
        <v>494</v>
      </c>
      <c r="C461" s="22"/>
      <c r="D461" s="62"/>
      <c r="E461" s="63" t="s">
        <v>517</v>
      </c>
      <c r="F461" s="21"/>
      <c r="J461" s="41"/>
    </row>
    <row r="462" spans="1:10" outlineLevel="1" x14ac:dyDescent="0.2">
      <c r="A462" s="21">
        <f t="shared" si="12"/>
        <v>96</v>
      </c>
      <c r="B462" s="37" t="s">
        <v>496</v>
      </c>
      <c r="C462" s="22"/>
      <c r="D462" s="62" t="s">
        <v>518</v>
      </c>
      <c r="E462" s="63" t="s">
        <v>518</v>
      </c>
      <c r="F462" s="21"/>
      <c r="J462" s="41"/>
    </row>
    <row r="463" spans="1:10" outlineLevel="1" x14ac:dyDescent="0.2">
      <c r="A463" s="21">
        <f t="shared" si="12"/>
        <v>97</v>
      </c>
      <c r="B463" s="37" t="s">
        <v>498</v>
      </c>
      <c r="C463" s="22"/>
      <c r="D463" s="62" t="s">
        <v>519</v>
      </c>
      <c r="E463" s="63" t="s">
        <v>519</v>
      </c>
      <c r="F463" s="21"/>
      <c r="J463" s="41"/>
    </row>
    <row r="464" spans="1:10" outlineLevel="1" x14ac:dyDescent="0.2">
      <c r="A464" s="21">
        <f t="shared" si="12"/>
        <v>98</v>
      </c>
      <c r="B464" s="37" t="s">
        <v>660</v>
      </c>
      <c r="C464" s="22"/>
      <c r="D464" s="62" t="s">
        <v>520</v>
      </c>
      <c r="E464" s="63" t="s">
        <v>520</v>
      </c>
      <c r="F464" s="21"/>
      <c r="J464" s="41"/>
    </row>
    <row r="465" spans="1:10" outlineLevel="1" x14ac:dyDescent="0.2">
      <c r="A465" s="21">
        <f>A464+1</f>
        <v>99</v>
      </c>
      <c r="B465" s="37" t="s">
        <v>661</v>
      </c>
      <c r="C465" s="22"/>
      <c r="D465" s="62" t="s">
        <v>663</v>
      </c>
      <c r="E465" s="63" t="str">
        <f>D465</f>
        <v>Государственные пошлины и сборы</v>
      </c>
      <c r="F465" s="21"/>
      <c r="J465" s="41"/>
    </row>
    <row r="466" spans="1:10" outlineLevel="1" x14ac:dyDescent="0.2">
      <c r="A466" s="21">
        <f t="shared" ref="A466:A476" si="15">A465+1</f>
        <v>100</v>
      </c>
      <c r="B466" s="37" t="s">
        <v>664</v>
      </c>
      <c r="C466" s="22"/>
      <c r="D466" s="62" t="s">
        <v>669</v>
      </c>
      <c r="E466" s="63" t="str">
        <f t="shared" ref="E466:E475" si="16">D466</f>
        <v>сборы на патенты, товарные знаки, пром. образцы</v>
      </c>
      <c r="F466" s="21"/>
      <c r="J466" s="41"/>
    </row>
    <row r="467" spans="1:10" outlineLevel="2" x14ac:dyDescent="0.2">
      <c r="A467" s="21">
        <f t="shared" si="15"/>
        <v>101</v>
      </c>
      <c r="B467" s="37" t="s">
        <v>665</v>
      </c>
      <c r="C467" s="22"/>
      <c r="D467" s="62" t="s">
        <v>668</v>
      </c>
      <c r="E467" s="63" t="str">
        <f t="shared" si="16"/>
        <v>сборы на засвидетельствование, регистрации и т.д.</v>
      </c>
      <c r="F467" s="21"/>
      <c r="J467" s="41"/>
    </row>
    <row r="468" spans="1:10" outlineLevel="2" x14ac:dyDescent="0.2">
      <c r="A468" s="21">
        <f t="shared" si="15"/>
        <v>102</v>
      </c>
      <c r="B468" s="37" t="s">
        <v>667</v>
      </c>
      <c r="C468" s="22"/>
      <c r="D468" s="62" t="s">
        <v>666</v>
      </c>
      <c r="E468" s="63" t="str">
        <f t="shared" si="16"/>
        <v>судебные и полицейские (милицейские) сборы</v>
      </c>
      <c r="F468" s="21"/>
      <c r="J468" s="41"/>
    </row>
    <row r="469" spans="1:10" outlineLevel="2" x14ac:dyDescent="0.2">
      <c r="A469" s="21">
        <f t="shared" si="15"/>
        <v>103</v>
      </c>
      <c r="B469" s="37" t="s">
        <v>674</v>
      </c>
      <c r="C469" s="22"/>
      <c r="D469" s="62" t="s">
        <v>670</v>
      </c>
      <c r="E469" s="63" t="str">
        <f t="shared" si="16"/>
        <v>сборы на вывоз мусора, канализацию, содержание улиц в чистоте и т.д.</v>
      </c>
      <c r="F469" s="21"/>
      <c r="J469" s="41"/>
    </row>
    <row r="470" spans="1:10" outlineLevel="2" x14ac:dyDescent="0.2">
      <c r="A470" s="21">
        <f t="shared" si="15"/>
        <v>104</v>
      </c>
      <c r="B470" s="37" t="s">
        <v>675</v>
      </c>
      <c r="C470" s="22"/>
      <c r="D470" s="62" t="s">
        <v>671</v>
      </c>
      <c r="E470" s="63" t="str">
        <f t="shared" si="16"/>
        <v>сборы на технический надзор</v>
      </c>
      <c r="F470" s="21"/>
      <c r="J470" s="41"/>
    </row>
    <row r="471" spans="1:10" outlineLevel="2" x14ac:dyDescent="0.2">
      <c r="A471" s="21">
        <f t="shared" si="15"/>
        <v>105</v>
      </c>
      <c r="B471" s="37" t="s">
        <v>676</v>
      </c>
      <c r="C471" s="22"/>
      <c r="D471" s="62" t="s">
        <v>672</v>
      </c>
      <c r="E471" s="63" t="str">
        <f t="shared" si="16"/>
        <v>взносы для ТПП, проф. Училищ, пром. Объединений, отраслевых профсоюзов и т.п.</v>
      </c>
      <c r="F471" s="21"/>
      <c r="J471" s="41"/>
    </row>
    <row r="472" spans="1:10" outlineLevel="2" x14ac:dyDescent="0.2">
      <c r="A472" s="21">
        <f t="shared" si="15"/>
        <v>106</v>
      </c>
      <c r="B472" s="37" t="s">
        <v>677</v>
      </c>
      <c r="C472" s="22"/>
      <c r="D472" s="62" t="s">
        <v>673</v>
      </c>
      <c r="E472" s="63" t="str">
        <f t="shared" si="16"/>
        <v>иные взносы</v>
      </c>
      <c r="F472" s="21"/>
      <c r="J472" s="41"/>
    </row>
    <row r="473" spans="1:10" outlineLevel="1" x14ac:dyDescent="0.2">
      <c r="A473" s="21">
        <f t="shared" si="15"/>
        <v>107</v>
      </c>
      <c r="B473" s="37" t="s">
        <v>662</v>
      </c>
      <c r="C473" s="22"/>
      <c r="D473" s="62" t="s">
        <v>520</v>
      </c>
      <c r="E473" s="63" t="str">
        <f t="shared" si="16"/>
        <v>Экспортные пошлины и сборы</v>
      </c>
      <c r="F473" s="21"/>
      <c r="J473" s="41"/>
    </row>
    <row r="474" spans="1:10" outlineLevel="1" x14ac:dyDescent="0.2">
      <c r="A474" s="21">
        <f t="shared" si="15"/>
        <v>108</v>
      </c>
      <c r="B474" s="37" t="s">
        <v>678</v>
      </c>
      <c r="C474" s="22"/>
      <c r="D474" s="62" t="s">
        <v>1052</v>
      </c>
      <c r="E474" s="63" t="str">
        <f t="shared" si="16"/>
        <v>Экологические сборы</v>
      </c>
      <c r="F474" s="21"/>
      <c r="J474" s="41"/>
    </row>
    <row r="475" spans="1:10" outlineLevel="1" x14ac:dyDescent="0.2">
      <c r="A475" s="21">
        <f t="shared" si="15"/>
        <v>109</v>
      </c>
      <c r="B475" s="37" t="s">
        <v>1051</v>
      </c>
      <c r="C475" s="22"/>
      <c r="D475" s="62" t="s">
        <v>521</v>
      </c>
      <c r="E475" s="63" t="str">
        <f t="shared" si="16"/>
        <v>Прочие налоги и сборы</v>
      </c>
      <c r="F475" s="21"/>
      <c r="J475" s="41"/>
    </row>
    <row r="476" spans="1:10" x14ac:dyDescent="0.2">
      <c r="A476" s="21">
        <f t="shared" si="15"/>
        <v>110</v>
      </c>
      <c r="B476" s="37" t="s">
        <v>501</v>
      </c>
      <c r="C476" s="22"/>
      <c r="D476" s="60" t="s">
        <v>679</v>
      </c>
      <c r="E476" s="61" t="str">
        <f>D476</f>
        <v>Затраты на финансирование</v>
      </c>
      <c r="F476" s="21"/>
      <c r="J476" s="41"/>
    </row>
    <row r="477" spans="1:10" outlineLevel="1" x14ac:dyDescent="0.2">
      <c r="A477" s="21">
        <f>A476+1</f>
        <v>111</v>
      </c>
      <c r="B477" s="37" t="s">
        <v>503</v>
      </c>
      <c r="C477" s="22"/>
      <c r="D477" s="62" t="s">
        <v>524</v>
      </c>
      <c r="E477" s="62" t="s">
        <v>525</v>
      </c>
      <c r="F477" s="21"/>
      <c r="J477" s="41"/>
    </row>
    <row r="478" spans="1:10" outlineLevel="1" x14ac:dyDescent="0.2">
      <c r="A478" s="21">
        <f>A477+1</f>
        <v>112</v>
      </c>
      <c r="B478" s="37" t="s">
        <v>505</v>
      </c>
      <c r="C478" s="22"/>
      <c r="D478" s="62" t="s">
        <v>527</v>
      </c>
      <c r="E478" s="62" t="s">
        <v>528</v>
      </c>
      <c r="F478" s="21"/>
      <c r="J478" s="41"/>
    </row>
    <row r="479" spans="1:10" outlineLevel="1" x14ac:dyDescent="0.2">
      <c r="A479" s="21">
        <f t="shared" si="12"/>
        <v>113</v>
      </c>
      <c r="B479" s="37" t="s">
        <v>507</v>
      </c>
      <c r="C479" s="22"/>
      <c r="D479" s="62" t="s">
        <v>530</v>
      </c>
      <c r="E479" s="62" t="s">
        <v>531</v>
      </c>
      <c r="F479" s="21"/>
      <c r="J479" s="41"/>
    </row>
    <row r="480" spans="1:10" outlineLevel="1" x14ac:dyDescent="0.2">
      <c r="A480" s="21">
        <f t="shared" si="12"/>
        <v>114</v>
      </c>
      <c r="B480" s="37" t="s">
        <v>509</v>
      </c>
      <c r="C480" s="22"/>
      <c r="D480" s="62" t="s">
        <v>533</v>
      </c>
      <c r="E480" s="62" t="s">
        <v>534</v>
      </c>
      <c r="F480" s="21"/>
      <c r="J480" s="41"/>
    </row>
    <row r="481" spans="1:10" outlineLevel="1" x14ac:dyDescent="0.2">
      <c r="A481" s="21">
        <f t="shared" ref="A481:A515" si="17">A480+1</f>
        <v>115</v>
      </c>
      <c r="B481" s="37" t="s">
        <v>513</v>
      </c>
      <c r="C481" s="22"/>
      <c r="D481" s="62" t="s">
        <v>535</v>
      </c>
      <c r="E481" s="62" t="s">
        <v>541</v>
      </c>
      <c r="F481" s="21"/>
      <c r="J481" s="41"/>
    </row>
    <row r="482" spans="1:10" outlineLevel="1" x14ac:dyDescent="0.2">
      <c r="A482" s="21">
        <f t="shared" si="17"/>
        <v>116</v>
      </c>
      <c r="B482" s="37" t="s">
        <v>515</v>
      </c>
      <c r="C482" s="22"/>
      <c r="D482" s="62" t="s">
        <v>542</v>
      </c>
      <c r="E482" s="62" t="s">
        <v>543</v>
      </c>
      <c r="F482" s="21"/>
      <c r="J482" s="41"/>
    </row>
    <row r="483" spans="1:10" x14ac:dyDescent="0.2">
      <c r="A483" s="21">
        <f t="shared" si="17"/>
        <v>117</v>
      </c>
      <c r="B483" s="68" t="s">
        <v>522</v>
      </c>
      <c r="C483" s="69"/>
      <c r="D483" s="70" t="s">
        <v>680</v>
      </c>
      <c r="E483" s="70" t="str">
        <f t="shared" ref="E483:E501" si="18">D483</f>
        <v>Социальные расходы и расходы на развитие персонала</v>
      </c>
      <c r="F483" s="21"/>
      <c r="J483" s="41"/>
    </row>
    <row r="484" spans="1:10" outlineLevel="1" x14ac:dyDescent="0.2">
      <c r="A484" s="21">
        <f t="shared" si="17"/>
        <v>118</v>
      </c>
      <c r="B484" s="68" t="s">
        <v>523</v>
      </c>
      <c r="C484" s="69"/>
      <c r="D484" s="71" t="s">
        <v>550</v>
      </c>
      <c r="E484" s="71" t="str">
        <f t="shared" si="18"/>
        <v>Социальные выплаты и льготы</v>
      </c>
      <c r="F484" s="21"/>
      <c r="J484" s="41"/>
    </row>
    <row r="485" spans="1:10" outlineLevel="2" x14ac:dyDescent="0.2">
      <c r="A485" s="21">
        <f t="shared" si="17"/>
        <v>119</v>
      </c>
      <c r="B485" s="68" t="s">
        <v>681</v>
      </c>
      <c r="C485" s="69"/>
      <c r="D485" s="72" t="s">
        <v>551</v>
      </c>
      <c r="E485" s="72" t="str">
        <f t="shared" si="18"/>
        <v>медицинская страховка сотрудников</v>
      </c>
      <c r="F485" s="21"/>
      <c r="J485" s="41"/>
    </row>
    <row r="486" spans="1:10" outlineLevel="2" x14ac:dyDescent="0.2">
      <c r="A486" s="21">
        <f t="shared" si="17"/>
        <v>120</v>
      </c>
      <c r="B486" s="68" t="s">
        <v>682</v>
      </c>
      <c r="C486" s="69"/>
      <c r="D486" s="72" t="s">
        <v>552</v>
      </c>
      <c r="E486" s="72" t="str">
        <f t="shared" si="18"/>
        <v>медицинская страховка членов семьи</v>
      </c>
      <c r="F486" s="21"/>
      <c r="J486" s="41"/>
    </row>
    <row r="487" spans="1:10" outlineLevel="2" x14ac:dyDescent="0.2">
      <c r="A487" s="21">
        <f t="shared" si="17"/>
        <v>121</v>
      </c>
      <c r="B487" s="68" t="s">
        <v>683</v>
      </c>
      <c r="C487" s="69"/>
      <c r="D487" s="72" t="s">
        <v>553</v>
      </c>
      <c r="E487" s="72" t="str">
        <f t="shared" si="18"/>
        <v>пользование общественным транспортом</v>
      </c>
      <c r="F487" s="21"/>
      <c r="J487" s="41"/>
    </row>
    <row r="488" spans="1:10" outlineLevel="2" x14ac:dyDescent="0.2">
      <c r="A488" s="21">
        <f t="shared" si="17"/>
        <v>122</v>
      </c>
      <c r="B488" s="68" t="s">
        <v>684</v>
      </c>
      <c r="C488" s="69"/>
      <c r="D488" s="72" t="s">
        <v>554</v>
      </c>
      <c r="E488" s="72" t="str">
        <f t="shared" si="18"/>
        <v>оплата питания</v>
      </c>
      <c r="F488" s="21"/>
      <c r="J488" s="41"/>
    </row>
    <row r="489" spans="1:10" outlineLevel="2" x14ac:dyDescent="0.2">
      <c r="A489" s="21">
        <f t="shared" si="17"/>
        <v>123</v>
      </c>
      <c r="B489" s="68" t="s">
        <v>685</v>
      </c>
      <c r="C489" s="69"/>
      <c r="D489" s="72" t="s">
        <v>555</v>
      </c>
      <c r="E489" s="72" t="str">
        <f t="shared" si="18"/>
        <v>материальная помощь к отпуску</v>
      </c>
      <c r="F489" s="21"/>
      <c r="J489" s="41"/>
    </row>
    <row r="490" spans="1:10" outlineLevel="1" x14ac:dyDescent="0.2">
      <c r="A490" s="21">
        <f t="shared" si="17"/>
        <v>124</v>
      </c>
      <c r="B490" s="68" t="s">
        <v>526</v>
      </c>
      <c r="C490" s="69"/>
      <c r="D490" s="67" t="s">
        <v>556</v>
      </c>
      <c r="E490" s="67" t="str">
        <f t="shared" si="18"/>
        <v>Корпоративные мероприятия</v>
      </c>
      <c r="F490" s="21"/>
      <c r="J490" s="41"/>
    </row>
    <row r="491" spans="1:10" outlineLevel="2" x14ac:dyDescent="0.2">
      <c r="A491" s="21">
        <f t="shared" si="17"/>
        <v>125</v>
      </c>
      <c r="B491" s="68" t="s">
        <v>686</v>
      </c>
      <c r="C491" s="69"/>
      <c r="D491" s="72" t="s">
        <v>557</v>
      </c>
      <c r="E491" s="72" t="str">
        <f t="shared" si="18"/>
        <v>дни рождения</v>
      </c>
      <c r="F491" s="21"/>
      <c r="J491" s="41"/>
    </row>
    <row r="492" spans="1:10" outlineLevel="2" x14ac:dyDescent="0.2">
      <c r="A492" s="21">
        <f t="shared" si="17"/>
        <v>126</v>
      </c>
      <c r="B492" s="68" t="s">
        <v>687</v>
      </c>
      <c r="C492" s="69"/>
      <c r="D492" s="72" t="s">
        <v>558</v>
      </c>
      <c r="E492" s="72" t="str">
        <f t="shared" si="18"/>
        <v>юбилеи</v>
      </c>
      <c r="F492" s="21"/>
      <c r="J492" s="41"/>
    </row>
    <row r="493" spans="1:10" outlineLevel="2" x14ac:dyDescent="0.2">
      <c r="A493" s="21">
        <f t="shared" si="17"/>
        <v>127</v>
      </c>
      <c r="B493" s="68" t="s">
        <v>688</v>
      </c>
      <c r="C493" s="69"/>
      <c r="D493" s="72" t="s">
        <v>559</v>
      </c>
      <c r="E493" s="72" t="str">
        <f t="shared" si="18"/>
        <v>корпоративные праздники</v>
      </c>
      <c r="F493" s="21"/>
      <c r="J493" s="41"/>
    </row>
    <row r="494" spans="1:10" outlineLevel="1" x14ac:dyDescent="0.2">
      <c r="A494" s="21">
        <f t="shared" si="17"/>
        <v>128</v>
      </c>
      <c r="B494" s="68" t="s">
        <v>529</v>
      </c>
      <c r="C494" s="69"/>
      <c r="D494" s="67" t="s">
        <v>560</v>
      </c>
      <c r="E494" s="67" t="str">
        <f t="shared" si="18"/>
        <v>Обучение и развитие персонала</v>
      </c>
      <c r="F494" s="21"/>
      <c r="J494" s="41"/>
    </row>
    <row r="495" spans="1:10" outlineLevel="2" x14ac:dyDescent="0.2">
      <c r="A495" s="21">
        <f t="shared" si="17"/>
        <v>129</v>
      </c>
      <c r="B495" s="68" t="s">
        <v>689</v>
      </c>
      <c r="C495" s="69"/>
      <c r="D495" s="72" t="s">
        <v>561</v>
      </c>
      <c r="E495" s="72" t="str">
        <f t="shared" si="18"/>
        <v>обучение в ВУЗах</v>
      </c>
      <c r="F495" s="21"/>
      <c r="J495" s="41"/>
    </row>
    <row r="496" spans="1:10" outlineLevel="2" x14ac:dyDescent="0.2">
      <c r="A496" s="21">
        <f t="shared" si="17"/>
        <v>130</v>
      </c>
      <c r="B496" s="68" t="s">
        <v>690</v>
      </c>
      <c r="C496" s="69"/>
      <c r="D496" s="72" t="s">
        <v>562</v>
      </c>
      <c r="E496" s="72" t="str">
        <f t="shared" si="18"/>
        <v>тренинги</v>
      </c>
      <c r="F496" s="21"/>
      <c r="J496" s="41"/>
    </row>
    <row r="497" spans="1:10" outlineLevel="2" x14ac:dyDescent="0.2">
      <c r="A497" s="21">
        <f t="shared" si="17"/>
        <v>131</v>
      </c>
      <c r="B497" s="68" t="s">
        <v>691</v>
      </c>
      <c r="C497" s="69"/>
      <c r="D497" s="72" t="s">
        <v>563</v>
      </c>
      <c r="E497" s="72" t="str">
        <f t="shared" si="18"/>
        <v>семинары</v>
      </c>
      <c r="F497" s="21"/>
      <c r="J497" s="41"/>
    </row>
    <row r="498" spans="1:10" outlineLevel="2" x14ac:dyDescent="0.2">
      <c r="A498" s="21">
        <f t="shared" si="17"/>
        <v>132</v>
      </c>
      <c r="B498" s="68" t="s">
        <v>692</v>
      </c>
      <c r="C498" s="69"/>
      <c r="D498" s="72" t="s">
        <v>564</v>
      </c>
      <c r="E498" s="72" t="str">
        <f t="shared" si="18"/>
        <v>курсы повышения квалификации</v>
      </c>
      <c r="F498" s="21"/>
      <c r="J498" s="41"/>
    </row>
    <row r="499" spans="1:10" outlineLevel="1" x14ac:dyDescent="0.2">
      <c r="A499" s="21">
        <f t="shared" si="17"/>
        <v>133</v>
      </c>
      <c r="B499" s="68" t="s">
        <v>532</v>
      </c>
      <c r="C499" s="69"/>
      <c r="D499" s="67" t="s">
        <v>565</v>
      </c>
      <c r="E499" s="67" t="str">
        <f t="shared" si="18"/>
        <v>Прочие расходы на персонал</v>
      </c>
      <c r="F499" s="21"/>
      <c r="J499" s="41"/>
    </row>
    <row r="500" spans="1:10" outlineLevel="2" x14ac:dyDescent="0.2">
      <c r="A500" s="21">
        <f t="shared" si="17"/>
        <v>134</v>
      </c>
      <c r="B500" s="68" t="s">
        <v>693</v>
      </c>
      <c r="C500" s="69"/>
      <c r="D500" s="72" t="s">
        <v>566</v>
      </c>
      <c r="E500" s="72" t="str">
        <f t="shared" si="18"/>
        <v>привлечение, увольнение, ротация персонала</v>
      </c>
      <c r="F500" s="21"/>
      <c r="J500" s="41"/>
    </row>
    <row r="501" spans="1:10" x14ac:dyDescent="0.2">
      <c r="A501" s="21">
        <f t="shared" si="17"/>
        <v>135</v>
      </c>
      <c r="B501" s="68" t="s">
        <v>546</v>
      </c>
      <c r="C501" s="69"/>
      <c r="D501" s="70" t="s">
        <v>972</v>
      </c>
      <c r="E501" s="70" t="str">
        <f t="shared" si="18"/>
        <v>Начисленные расходы и резервы</v>
      </c>
      <c r="F501" s="21"/>
      <c r="J501" s="41"/>
    </row>
    <row r="502" spans="1:10" outlineLevel="1" x14ac:dyDescent="0.2">
      <c r="A502" s="21">
        <f t="shared" si="17"/>
        <v>136</v>
      </c>
      <c r="B502" s="68" t="s">
        <v>547</v>
      </c>
      <c r="C502" s="69"/>
      <c r="D502" s="67" t="s">
        <v>545</v>
      </c>
      <c r="E502" s="71"/>
      <c r="F502" s="21"/>
      <c r="J502" s="41"/>
    </row>
    <row r="503" spans="1:10" outlineLevel="1" x14ac:dyDescent="0.2">
      <c r="A503" s="21">
        <f t="shared" si="17"/>
        <v>137</v>
      </c>
      <c r="B503" s="68" t="s">
        <v>548</v>
      </c>
      <c r="C503" s="69"/>
      <c r="D503" s="67" t="s">
        <v>544</v>
      </c>
      <c r="E503" s="71"/>
      <c r="F503" s="21"/>
      <c r="J503" s="41"/>
    </row>
    <row r="504" spans="1:10" outlineLevel="1" x14ac:dyDescent="0.2">
      <c r="A504" s="21">
        <f t="shared" si="17"/>
        <v>138</v>
      </c>
      <c r="B504" s="68" t="s">
        <v>977</v>
      </c>
      <c r="C504" s="69"/>
      <c r="D504" s="67" t="s">
        <v>973</v>
      </c>
      <c r="E504" s="71"/>
      <c r="F504" s="21"/>
      <c r="J504" s="41"/>
    </row>
    <row r="505" spans="1:10" outlineLevel="1" x14ac:dyDescent="0.2">
      <c r="A505" s="21">
        <f t="shared" si="17"/>
        <v>139</v>
      </c>
      <c r="B505" s="68" t="s">
        <v>978</v>
      </c>
      <c r="C505" s="69"/>
      <c r="D505" s="67" t="s">
        <v>974</v>
      </c>
      <c r="E505" s="71"/>
      <c r="F505" s="21"/>
      <c r="J505" s="41"/>
    </row>
    <row r="506" spans="1:10" x14ac:dyDescent="0.2">
      <c r="A506" s="21">
        <f t="shared" si="17"/>
        <v>140</v>
      </c>
      <c r="B506" s="68" t="s">
        <v>549</v>
      </c>
      <c r="C506" s="69"/>
      <c r="D506" s="60" t="s">
        <v>694</v>
      </c>
      <c r="E506" s="676" t="s">
        <v>1058</v>
      </c>
      <c r="F506" s="21"/>
      <c r="J506" s="41"/>
    </row>
    <row r="507" spans="1:10" outlineLevel="1" x14ac:dyDescent="0.2">
      <c r="A507" s="21">
        <f t="shared" si="17"/>
        <v>141</v>
      </c>
      <c r="B507" s="68" t="s">
        <v>305</v>
      </c>
      <c r="C507" s="69"/>
      <c r="D507" s="62" t="s">
        <v>490</v>
      </c>
      <c r="E507" s="71" t="str">
        <f>$D507</f>
        <v>Судебные расходы и арбитражные сборы</v>
      </c>
      <c r="F507" s="21"/>
      <c r="J507" s="41"/>
    </row>
    <row r="508" spans="1:10" outlineLevel="1" x14ac:dyDescent="0.2">
      <c r="A508" s="21">
        <f t="shared" si="17"/>
        <v>142</v>
      </c>
      <c r="B508" s="68" t="s">
        <v>306</v>
      </c>
      <c r="C508" s="69"/>
      <c r="D508" s="62" t="s">
        <v>493</v>
      </c>
      <c r="E508" s="71" t="str">
        <f t="shared" ref="E508:E514" si="19">$D508</f>
        <v>Командировочные расходы</v>
      </c>
      <c r="F508" s="21"/>
      <c r="J508" s="41"/>
    </row>
    <row r="509" spans="1:10" outlineLevel="1" x14ac:dyDescent="0.2">
      <c r="A509" s="21">
        <f t="shared" si="17"/>
        <v>143</v>
      </c>
      <c r="B509" s="68" t="s">
        <v>307</v>
      </c>
      <c r="C509" s="69"/>
      <c r="D509" s="62" t="s">
        <v>495</v>
      </c>
      <c r="E509" s="71" t="str">
        <f t="shared" si="19"/>
        <v>Представительские расходы</v>
      </c>
      <c r="F509" s="21"/>
      <c r="J509" s="41"/>
    </row>
    <row r="510" spans="1:10" outlineLevel="1" x14ac:dyDescent="0.2">
      <c r="A510" s="21">
        <f t="shared" si="17"/>
        <v>144</v>
      </c>
      <c r="B510" s="68" t="s">
        <v>308</v>
      </c>
      <c r="C510" s="69"/>
      <c r="D510" s="62" t="s">
        <v>497</v>
      </c>
      <c r="E510" s="71" t="str">
        <f t="shared" si="19"/>
        <v>Абонентская плата за поддержку ИС</v>
      </c>
      <c r="F510" s="21"/>
      <c r="J510" s="41"/>
    </row>
    <row r="511" spans="1:10" outlineLevel="1" x14ac:dyDescent="0.2">
      <c r="A511" s="21">
        <f t="shared" si="17"/>
        <v>145</v>
      </c>
      <c r="B511" s="68" t="s">
        <v>695</v>
      </c>
      <c r="C511" s="69"/>
      <c r="D511" s="62" t="s">
        <v>699</v>
      </c>
      <c r="E511" s="71" t="str">
        <f t="shared" si="19"/>
        <v>Списание ОС стоимостью до 10 000 рублей</v>
      </c>
      <c r="F511" s="21"/>
      <c r="J511" s="41"/>
    </row>
    <row r="512" spans="1:10" outlineLevel="1" x14ac:dyDescent="0.2">
      <c r="A512" s="21">
        <f t="shared" si="17"/>
        <v>146</v>
      </c>
      <c r="B512" s="68" t="s">
        <v>696</v>
      </c>
      <c r="C512" s="69"/>
      <c r="D512" s="62" t="s">
        <v>499</v>
      </c>
      <c r="E512" s="71" t="str">
        <f t="shared" si="19"/>
        <v>Компенсация за использование личного транспорта</v>
      </c>
      <c r="F512" s="21"/>
      <c r="J512" s="41"/>
    </row>
    <row r="513" spans="1:77" outlineLevel="1" x14ac:dyDescent="0.2">
      <c r="A513" s="21">
        <f t="shared" si="17"/>
        <v>147</v>
      </c>
      <c r="B513" s="68" t="s">
        <v>697</v>
      </c>
      <c r="C513" s="69"/>
      <c r="D513" s="62" t="s">
        <v>971</v>
      </c>
      <c r="E513" s="71" t="str">
        <f t="shared" si="19"/>
        <v>Агентские вознаграждения</v>
      </c>
      <c r="F513" s="21"/>
      <c r="J513" s="41"/>
    </row>
    <row r="514" spans="1:77" outlineLevel="1" x14ac:dyDescent="0.2">
      <c r="A514" s="21">
        <f t="shared" si="17"/>
        <v>148</v>
      </c>
      <c r="B514" s="68" t="s">
        <v>698</v>
      </c>
      <c r="C514" s="69"/>
      <c r="D514" s="62" t="s">
        <v>500</v>
      </c>
      <c r="E514" s="71" t="str">
        <f t="shared" si="19"/>
        <v>Прочие</v>
      </c>
      <c r="F514" s="21"/>
      <c r="J514" s="41"/>
    </row>
    <row r="515" spans="1:77" x14ac:dyDescent="0.2">
      <c r="A515" s="21">
        <f t="shared" si="17"/>
        <v>149</v>
      </c>
      <c r="B515" s="68" t="s">
        <v>309</v>
      </c>
      <c r="C515" s="22"/>
      <c r="D515" s="73" t="s">
        <v>567</v>
      </c>
      <c r="E515" s="73" t="s">
        <v>568</v>
      </c>
      <c r="F515" s="21"/>
      <c r="J515" s="41"/>
    </row>
    <row r="516" spans="1:77" x14ac:dyDescent="0.2">
      <c r="A516" s="21"/>
      <c r="B516" s="37"/>
      <c r="C516" s="22"/>
      <c r="D516" s="74"/>
      <c r="E516" s="74"/>
      <c r="F516" s="21"/>
      <c r="J516" s="41"/>
    </row>
    <row r="517" spans="1:77" x14ac:dyDescent="0.2">
      <c r="A517" s="21"/>
      <c r="B517" s="37"/>
      <c r="C517" s="22"/>
      <c r="D517" s="74"/>
      <c r="E517" s="74"/>
      <c r="F517" s="21"/>
      <c r="J517" s="41"/>
    </row>
    <row r="518" spans="1:77" x14ac:dyDescent="0.2">
      <c r="A518" s="21"/>
      <c r="B518" s="37"/>
      <c r="C518" s="22"/>
      <c r="D518" s="74"/>
      <c r="E518" s="74"/>
      <c r="F518" s="21"/>
      <c r="J518" s="41"/>
    </row>
    <row r="519" spans="1:77" x14ac:dyDescent="0.2">
      <c r="A519" s="21"/>
      <c r="B519" s="37"/>
      <c r="C519" s="22"/>
      <c r="D519" s="75"/>
      <c r="E519" s="76"/>
      <c r="F519" s="21"/>
      <c r="J519" s="41"/>
    </row>
    <row r="520" spans="1:77" ht="14.25" customHeight="1" x14ac:dyDescent="0.2">
      <c r="A520" s="53" t="s">
        <v>569</v>
      </c>
      <c r="B520" s="53"/>
      <c r="C520" s="53"/>
      <c r="D520" s="53"/>
      <c r="E520" s="53"/>
    </row>
    <row r="521" spans="1:77" ht="14.25" customHeight="1" x14ac:dyDescent="0.2">
      <c r="A521" s="53"/>
      <c r="B521" s="53"/>
      <c r="C521" s="53"/>
      <c r="D521" s="53"/>
      <c r="E521" s="53"/>
    </row>
    <row r="522" spans="1:77" x14ac:dyDescent="0.2">
      <c r="A522" s="21">
        <v>1</v>
      </c>
      <c r="B522" s="37" t="s">
        <v>570</v>
      </c>
      <c r="D522" s="77" t="s">
        <v>571</v>
      </c>
      <c r="E522" s="78" t="s">
        <v>572</v>
      </c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  <c r="AJ522" s="50"/>
      <c r="AK522" s="50"/>
      <c r="AL522" s="50"/>
      <c r="AM522" s="50"/>
      <c r="AN522" s="50"/>
      <c r="AO522" s="50"/>
      <c r="AP522" s="50"/>
      <c r="AQ522" s="50"/>
      <c r="AR522" s="50"/>
      <c r="AS522" s="50"/>
      <c r="AT522" s="50"/>
      <c r="AU522" s="50"/>
      <c r="AV522" s="50"/>
      <c r="AW522" s="50"/>
      <c r="AX522" s="50"/>
      <c r="AY522" s="50"/>
      <c r="AZ522" s="50"/>
      <c r="BA522" s="50"/>
      <c r="BB522" s="50"/>
      <c r="BC522" s="50"/>
      <c r="BD522" s="50"/>
      <c r="BE522" s="50"/>
      <c r="BF522" s="50"/>
      <c r="BG522" s="50"/>
      <c r="BH522" s="50"/>
      <c r="BI522" s="50"/>
      <c r="BJ522" s="50"/>
      <c r="BK522" s="50"/>
      <c r="BL522" s="50"/>
      <c r="BM522" s="50"/>
      <c r="BN522" s="50"/>
      <c r="BO522" s="50"/>
      <c r="BP522" s="50"/>
      <c r="BQ522" s="50"/>
      <c r="BR522" s="50"/>
      <c r="BS522" s="50"/>
      <c r="BT522" s="50"/>
      <c r="BU522" s="50"/>
      <c r="BV522" s="50"/>
      <c r="BW522" s="50"/>
      <c r="BX522" s="50"/>
      <c r="BY522" s="50"/>
    </row>
    <row r="523" spans="1:77" s="52" customFormat="1" x14ac:dyDescent="0.2">
      <c r="A523" s="21">
        <f>A522+1</f>
        <v>2</v>
      </c>
      <c r="B523" s="37" t="s">
        <v>573</v>
      </c>
      <c r="C523" s="37"/>
      <c r="D523" s="79" t="s">
        <v>574</v>
      </c>
      <c r="E523" s="80" t="s">
        <v>575</v>
      </c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  <c r="AJ523" s="50"/>
      <c r="AK523" s="50"/>
      <c r="AL523" s="50"/>
      <c r="AM523" s="50"/>
      <c r="AN523" s="50"/>
      <c r="AO523" s="50"/>
      <c r="AP523" s="50"/>
      <c r="AQ523" s="50"/>
      <c r="AR523" s="50"/>
      <c r="AS523" s="50"/>
      <c r="AT523" s="50"/>
      <c r="AU523" s="50"/>
      <c r="AV523" s="50"/>
      <c r="AW523" s="50"/>
      <c r="AX523" s="50"/>
      <c r="AY523" s="50"/>
      <c r="AZ523" s="50"/>
      <c r="BA523" s="50"/>
      <c r="BB523" s="50"/>
      <c r="BC523" s="50"/>
      <c r="BD523" s="50"/>
      <c r="BE523" s="50"/>
      <c r="BF523" s="50"/>
      <c r="BG523" s="50"/>
      <c r="BH523" s="50"/>
      <c r="BI523" s="50"/>
      <c r="BJ523" s="50"/>
      <c r="BK523" s="50"/>
      <c r="BL523" s="50"/>
      <c r="BM523" s="50"/>
      <c r="BN523" s="50"/>
      <c r="BO523" s="50"/>
      <c r="BP523" s="50"/>
      <c r="BQ523" s="50"/>
      <c r="BR523" s="50"/>
      <c r="BS523" s="50"/>
      <c r="BT523" s="50"/>
      <c r="BU523" s="50"/>
      <c r="BV523" s="50"/>
      <c r="BW523" s="50"/>
      <c r="BX523" s="50"/>
      <c r="BY523" s="50"/>
    </row>
    <row r="524" spans="1:77" x14ac:dyDescent="0.2">
      <c r="A524" s="21">
        <f t="shared" ref="A524:A533" si="20">A523+1</f>
        <v>3</v>
      </c>
      <c r="B524" s="37" t="s">
        <v>576</v>
      </c>
      <c r="C524" s="37"/>
      <c r="D524" s="81"/>
      <c r="E524" s="82" t="s">
        <v>577</v>
      </c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</row>
    <row r="525" spans="1:77" x14ac:dyDescent="0.2">
      <c r="A525" s="21">
        <f t="shared" si="20"/>
        <v>4</v>
      </c>
      <c r="B525" s="37" t="s">
        <v>578</v>
      </c>
      <c r="C525" s="37"/>
      <c r="D525" s="81"/>
      <c r="E525" s="82" t="s">
        <v>579</v>
      </c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</row>
    <row r="526" spans="1:77" x14ac:dyDescent="0.2">
      <c r="A526" s="21">
        <f t="shared" si="20"/>
        <v>5</v>
      </c>
      <c r="B526" s="37" t="s">
        <v>580</v>
      </c>
      <c r="C526" s="37"/>
      <c r="D526" s="81"/>
      <c r="E526" s="82" t="s">
        <v>581</v>
      </c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</row>
    <row r="527" spans="1:77" x14ac:dyDescent="0.2">
      <c r="A527" s="21">
        <f t="shared" si="20"/>
        <v>6</v>
      </c>
      <c r="B527" s="37" t="s">
        <v>582</v>
      </c>
      <c r="C527" s="37"/>
      <c r="D527" s="81"/>
      <c r="E527" s="82" t="s">
        <v>583</v>
      </c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</row>
    <row r="528" spans="1:77" x14ac:dyDescent="0.2">
      <c r="A528" s="21">
        <f t="shared" si="20"/>
        <v>7</v>
      </c>
      <c r="B528" s="37" t="s">
        <v>584</v>
      </c>
      <c r="C528" s="37"/>
      <c r="D528" s="81"/>
      <c r="E528" s="82" t="s">
        <v>585</v>
      </c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</row>
    <row r="529" spans="1:51" x14ac:dyDescent="0.2">
      <c r="A529" s="21">
        <f t="shared" si="20"/>
        <v>8</v>
      </c>
      <c r="B529" s="37" t="s">
        <v>586</v>
      </c>
      <c r="C529" s="37"/>
      <c r="D529" s="81"/>
      <c r="E529" s="82" t="s">
        <v>590</v>
      </c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</row>
    <row r="530" spans="1:51" x14ac:dyDescent="0.2">
      <c r="A530" s="21">
        <f t="shared" si="20"/>
        <v>9</v>
      </c>
      <c r="B530" s="37" t="s">
        <v>591</v>
      </c>
      <c r="C530" s="37"/>
      <c r="D530" s="81"/>
      <c r="E530" s="82" t="s">
        <v>40</v>
      </c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</row>
    <row r="531" spans="1:51" s="52" customFormat="1" x14ac:dyDescent="0.2">
      <c r="A531" s="21">
        <f t="shared" si="20"/>
        <v>10</v>
      </c>
      <c r="B531" s="37" t="s">
        <v>592</v>
      </c>
      <c r="C531" s="37"/>
      <c r="D531" s="79" t="s">
        <v>41</v>
      </c>
      <c r="E531" s="80" t="s">
        <v>42</v>
      </c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AT531" s="83"/>
      <c r="AV531" s="83"/>
      <c r="AW531" s="83"/>
    </row>
    <row r="532" spans="1:51" s="52" customFormat="1" x14ac:dyDescent="0.2">
      <c r="A532" s="21">
        <f t="shared" si="20"/>
        <v>11</v>
      </c>
      <c r="B532" s="37" t="s">
        <v>593</v>
      </c>
      <c r="C532" s="37"/>
      <c r="D532" s="690" t="s">
        <v>901</v>
      </c>
      <c r="E532" s="691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AT532" s="83"/>
      <c r="AV532" s="83"/>
      <c r="AW532" s="83"/>
    </row>
    <row r="533" spans="1:51" s="52" customFormat="1" x14ac:dyDescent="0.2">
      <c r="A533" s="21">
        <f t="shared" si="20"/>
        <v>12</v>
      </c>
      <c r="B533" s="37" t="s">
        <v>915</v>
      </c>
      <c r="C533" s="37"/>
      <c r="D533" s="84" t="s">
        <v>594</v>
      </c>
      <c r="E533" s="85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AT533" s="83"/>
      <c r="AV533" s="83"/>
      <c r="AW533" s="83"/>
    </row>
    <row r="534" spans="1:51" x14ac:dyDescent="0.2">
      <c r="A534" s="21"/>
      <c r="B534" s="37"/>
      <c r="D534" s="61"/>
      <c r="E534" s="61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AT534" s="83"/>
      <c r="AU534" s="83"/>
      <c r="AW534" s="83"/>
      <c r="AY534" s="86"/>
    </row>
    <row r="535" spans="1:51" x14ac:dyDescent="0.2">
      <c r="A535" s="21">
        <v>1</v>
      </c>
      <c r="B535" s="37" t="s">
        <v>595</v>
      </c>
      <c r="D535" s="77" t="s">
        <v>701</v>
      </c>
      <c r="E535" s="77" t="s">
        <v>702</v>
      </c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AU535" s="83"/>
      <c r="AV535" s="83"/>
      <c r="AW535" s="83"/>
      <c r="AY535" s="86"/>
    </row>
    <row r="536" spans="1:51" s="52" customFormat="1" x14ac:dyDescent="0.2">
      <c r="A536" s="21">
        <f>A535+1</f>
        <v>2</v>
      </c>
      <c r="B536" s="37" t="s">
        <v>703</v>
      </c>
      <c r="C536" s="37"/>
      <c r="D536" s="79" t="s">
        <v>704</v>
      </c>
      <c r="E536" s="79" t="s">
        <v>705</v>
      </c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AT536" s="83"/>
      <c r="AV536" s="83"/>
      <c r="AW536" s="83"/>
      <c r="AY536" s="86"/>
    </row>
    <row r="537" spans="1:51" x14ac:dyDescent="0.2">
      <c r="A537" s="21">
        <f t="shared" ref="A537:A546" si="21">A536+1</f>
        <v>3</v>
      </c>
      <c r="B537" s="37" t="s">
        <v>706</v>
      </c>
      <c r="C537" s="37"/>
      <c r="D537" s="81"/>
      <c r="E537" s="81" t="s">
        <v>707</v>
      </c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</row>
    <row r="538" spans="1:51" x14ac:dyDescent="0.2">
      <c r="A538" s="21">
        <f t="shared" si="21"/>
        <v>4</v>
      </c>
      <c r="B538" s="37" t="s">
        <v>708</v>
      </c>
      <c r="C538" s="37"/>
      <c r="D538" s="81"/>
      <c r="E538" s="81" t="s">
        <v>709</v>
      </c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</row>
    <row r="539" spans="1:51" x14ac:dyDescent="0.2">
      <c r="A539" s="21">
        <f t="shared" si="21"/>
        <v>5</v>
      </c>
      <c r="B539" s="37" t="s">
        <v>710</v>
      </c>
      <c r="C539" s="37"/>
      <c r="D539" s="81"/>
      <c r="E539" s="81" t="s">
        <v>711</v>
      </c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</row>
    <row r="540" spans="1:51" x14ac:dyDescent="0.2">
      <c r="A540" s="21">
        <f t="shared" si="21"/>
        <v>6</v>
      </c>
      <c r="B540" s="37" t="s">
        <v>712</v>
      </c>
      <c r="C540" s="37"/>
      <c r="D540" s="81"/>
      <c r="E540" s="81" t="s">
        <v>713</v>
      </c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</row>
    <row r="541" spans="1:51" x14ac:dyDescent="0.2">
      <c r="A541" s="21">
        <f t="shared" si="21"/>
        <v>7</v>
      </c>
      <c r="B541" s="37" t="s">
        <v>714</v>
      </c>
      <c r="C541" s="37"/>
      <c r="D541" s="81"/>
      <c r="E541" s="81" t="s">
        <v>715</v>
      </c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</row>
    <row r="542" spans="1:51" x14ac:dyDescent="0.2">
      <c r="A542" s="21">
        <f t="shared" si="21"/>
        <v>8</v>
      </c>
      <c r="B542" s="37" t="s">
        <v>716</v>
      </c>
      <c r="C542" s="37"/>
      <c r="D542" s="81"/>
      <c r="E542" s="81" t="s">
        <v>717</v>
      </c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</row>
    <row r="543" spans="1:51" x14ac:dyDescent="0.2">
      <c r="A543" s="21">
        <f t="shared" si="21"/>
        <v>9</v>
      </c>
      <c r="B543" s="37" t="s">
        <v>718</v>
      </c>
      <c r="C543" s="37"/>
      <c r="D543" s="81"/>
      <c r="E543" s="81" t="s">
        <v>719</v>
      </c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</row>
    <row r="544" spans="1:51" x14ac:dyDescent="0.2">
      <c r="A544" s="21">
        <f t="shared" si="21"/>
        <v>10</v>
      </c>
      <c r="B544" s="37" t="s">
        <v>720</v>
      </c>
      <c r="C544" s="37"/>
      <c r="D544" s="81"/>
      <c r="E544" s="81" t="s">
        <v>38</v>
      </c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</row>
    <row r="545" spans="1:20" s="52" customFormat="1" x14ac:dyDescent="0.2">
      <c r="A545" s="21">
        <f t="shared" si="21"/>
        <v>11</v>
      </c>
      <c r="B545" s="37" t="s">
        <v>721</v>
      </c>
      <c r="C545" s="37"/>
      <c r="D545" s="84"/>
      <c r="E545" s="84" t="s">
        <v>722</v>
      </c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</row>
    <row r="546" spans="1:20" s="52" customFormat="1" x14ac:dyDescent="0.2">
      <c r="A546" s="21">
        <f t="shared" si="21"/>
        <v>12</v>
      </c>
      <c r="B546" s="37" t="s">
        <v>900</v>
      </c>
      <c r="C546" s="37"/>
      <c r="D546" s="737"/>
      <c r="E546" s="737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</row>
    <row r="547" spans="1:20" x14ac:dyDescent="0.2">
      <c r="A547" s="21"/>
      <c r="B547" s="37"/>
      <c r="C547" s="22"/>
      <c r="D547" s="46"/>
      <c r="E547" s="41"/>
      <c r="F547" s="21"/>
      <c r="J547" s="41"/>
    </row>
    <row r="548" spans="1:20" x14ac:dyDescent="0.2">
      <c r="A548" s="21"/>
      <c r="B548" s="37"/>
      <c r="C548" s="22"/>
      <c r="D548" s="46"/>
      <c r="E548" s="41"/>
      <c r="F548" s="21"/>
      <c r="J548" s="41"/>
    </row>
    <row r="549" spans="1:20" ht="14.25" x14ac:dyDescent="0.2">
      <c r="A549" s="21"/>
      <c r="B549" s="87" t="s">
        <v>723</v>
      </c>
      <c r="C549" s="15"/>
      <c r="D549" s="35"/>
      <c r="E549" s="36"/>
    </row>
    <row r="550" spans="1:20" x14ac:dyDescent="0.2">
      <c r="A550" s="21"/>
      <c r="B550" s="37"/>
      <c r="C550" s="22"/>
      <c r="D550" s="46"/>
      <c r="E550" s="41"/>
      <c r="F550" s="21"/>
      <c r="J550" s="41"/>
    </row>
    <row r="551" spans="1:20" x14ac:dyDescent="0.2">
      <c r="A551" s="21">
        <v>1</v>
      </c>
      <c r="B551" s="37" t="s">
        <v>724</v>
      </c>
      <c r="D551" s="88" t="s">
        <v>725</v>
      </c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</row>
    <row r="552" spans="1:20" s="52" customFormat="1" x14ac:dyDescent="0.2">
      <c r="A552" s="21">
        <f>A551+1</f>
        <v>2</v>
      </c>
      <c r="B552" s="37" t="s">
        <v>726</v>
      </c>
      <c r="D552" s="89" t="s">
        <v>727</v>
      </c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</row>
    <row r="553" spans="1:20" ht="14.25" x14ac:dyDescent="0.2">
      <c r="A553" s="21">
        <f t="shared" ref="A553:A590" si="22">A552+1</f>
        <v>3</v>
      </c>
      <c r="B553" s="37" t="s">
        <v>728</v>
      </c>
      <c r="C553" s="90"/>
      <c r="D553" s="89" t="s">
        <v>729</v>
      </c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</row>
    <row r="554" spans="1:20" ht="14.25" x14ac:dyDescent="0.2">
      <c r="A554" s="21">
        <f t="shared" si="22"/>
        <v>4</v>
      </c>
      <c r="B554" s="37" t="s">
        <v>730</v>
      </c>
      <c r="C554" s="90"/>
      <c r="D554" s="91" t="s">
        <v>731</v>
      </c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</row>
    <row r="555" spans="1:20" ht="14.25" x14ac:dyDescent="0.2">
      <c r="A555" s="21">
        <f t="shared" si="22"/>
        <v>5</v>
      </c>
      <c r="B555" s="37" t="s">
        <v>732</v>
      </c>
      <c r="C555" s="90"/>
      <c r="D555" s="91" t="s">
        <v>235</v>
      </c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</row>
    <row r="556" spans="1:20" ht="14.25" x14ac:dyDescent="0.2">
      <c r="A556" s="21">
        <f t="shared" si="22"/>
        <v>6</v>
      </c>
      <c r="B556" s="37" t="s">
        <v>231</v>
      </c>
      <c r="C556" s="90"/>
      <c r="D556" s="91" t="s">
        <v>230</v>
      </c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</row>
    <row r="557" spans="1:20" ht="14.25" x14ac:dyDescent="0.2">
      <c r="A557" s="21">
        <f t="shared" si="22"/>
        <v>7</v>
      </c>
      <c r="B557" s="37" t="s">
        <v>232</v>
      </c>
      <c r="C557" s="90"/>
      <c r="D557" s="91" t="s">
        <v>76</v>
      </c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</row>
    <row r="558" spans="1:20" ht="14.25" x14ac:dyDescent="0.2">
      <c r="A558" s="21">
        <f t="shared" si="22"/>
        <v>8</v>
      </c>
      <c r="B558" s="37" t="s">
        <v>233</v>
      </c>
      <c r="C558" s="90"/>
      <c r="D558" s="91" t="s">
        <v>1062</v>
      </c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</row>
    <row r="559" spans="1:20" ht="14.25" x14ac:dyDescent="0.2">
      <c r="A559" s="21">
        <f>A558+1</f>
        <v>9</v>
      </c>
      <c r="B559" s="37" t="s">
        <v>234</v>
      </c>
      <c r="C559" s="90"/>
      <c r="D559" s="91" t="s">
        <v>77</v>
      </c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</row>
    <row r="560" spans="1:20" ht="14.25" x14ac:dyDescent="0.2">
      <c r="A560" s="21">
        <f>A559+1</f>
        <v>10</v>
      </c>
      <c r="B560" s="37" t="s">
        <v>733</v>
      </c>
      <c r="C560" s="90"/>
      <c r="D560" s="91" t="s">
        <v>736</v>
      </c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</row>
    <row r="561" spans="1:20" ht="14.25" x14ac:dyDescent="0.2">
      <c r="A561" s="21">
        <f t="shared" si="22"/>
        <v>11</v>
      </c>
      <c r="B561" s="37" t="s">
        <v>734</v>
      </c>
      <c r="C561" s="90"/>
      <c r="D561" s="89" t="s">
        <v>972</v>
      </c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</row>
    <row r="562" spans="1:20" ht="14.25" x14ac:dyDescent="0.2">
      <c r="A562" s="21">
        <f t="shared" si="22"/>
        <v>12</v>
      </c>
      <c r="B562" s="37" t="s">
        <v>735</v>
      </c>
      <c r="C562" s="90"/>
      <c r="D562" s="92" t="s">
        <v>739</v>
      </c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</row>
    <row r="563" spans="1:20" ht="14.25" x14ac:dyDescent="0.2">
      <c r="A563" s="21">
        <f t="shared" si="22"/>
        <v>13</v>
      </c>
      <c r="B563" s="37" t="s">
        <v>737</v>
      </c>
      <c r="C563" s="90"/>
      <c r="D563" s="89" t="s">
        <v>741</v>
      </c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</row>
    <row r="564" spans="1:20" ht="14.25" x14ac:dyDescent="0.2">
      <c r="A564" s="21">
        <f t="shared" si="22"/>
        <v>14</v>
      </c>
      <c r="B564" s="37" t="s">
        <v>738</v>
      </c>
      <c r="C564" s="90"/>
      <c r="D564" s="92" t="s">
        <v>700</v>
      </c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</row>
    <row r="565" spans="1:20" ht="14.25" x14ac:dyDescent="0.2">
      <c r="A565" s="21">
        <f t="shared" si="22"/>
        <v>15</v>
      </c>
      <c r="B565" s="37" t="s">
        <v>740</v>
      </c>
      <c r="C565" s="90"/>
      <c r="D565" s="92" t="s">
        <v>742</v>
      </c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</row>
    <row r="566" spans="1:20" s="52" customFormat="1" x14ac:dyDescent="0.2">
      <c r="A566" s="21">
        <f t="shared" si="22"/>
        <v>16</v>
      </c>
      <c r="B566" s="37" t="s">
        <v>743</v>
      </c>
      <c r="D566" s="89" t="s">
        <v>744</v>
      </c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</row>
    <row r="567" spans="1:20" ht="14.25" x14ac:dyDescent="0.2">
      <c r="A567" s="21">
        <f t="shared" si="22"/>
        <v>17</v>
      </c>
      <c r="B567" s="37" t="s">
        <v>745</v>
      </c>
      <c r="C567" s="90"/>
      <c r="D567" s="89" t="s">
        <v>484</v>
      </c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</row>
    <row r="568" spans="1:20" ht="14.25" x14ac:dyDescent="0.2">
      <c r="A568" s="21">
        <f t="shared" si="22"/>
        <v>18</v>
      </c>
      <c r="B568" s="37" t="s">
        <v>746</v>
      </c>
      <c r="C568" s="90"/>
      <c r="D568" s="93" t="s">
        <v>747</v>
      </c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</row>
    <row r="569" spans="1:20" ht="14.25" x14ac:dyDescent="0.2">
      <c r="A569" s="21">
        <f t="shared" si="22"/>
        <v>19</v>
      </c>
      <c r="B569" s="37" t="s">
        <v>748</v>
      </c>
      <c r="C569" s="90"/>
      <c r="D569" s="89" t="s">
        <v>485</v>
      </c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</row>
    <row r="570" spans="1:20" ht="14.25" x14ac:dyDescent="0.2">
      <c r="A570" s="21">
        <f t="shared" si="22"/>
        <v>20</v>
      </c>
      <c r="B570" s="37" t="s">
        <v>749</v>
      </c>
      <c r="C570" s="90"/>
      <c r="D570" s="93" t="s">
        <v>750</v>
      </c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</row>
    <row r="571" spans="1:20" ht="14.25" x14ac:dyDescent="0.2">
      <c r="A571" s="21">
        <f t="shared" si="22"/>
        <v>21</v>
      </c>
      <c r="B571" s="37" t="s">
        <v>751</v>
      </c>
      <c r="C571" s="90"/>
      <c r="D571" s="94" t="s">
        <v>752</v>
      </c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</row>
    <row r="572" spans="1:20" x14ac:dyDescent="0.2">
      <c r="A572" s="21">
        <f t="shared" si="22"/>
        <v>22</v>
      </c>
      <c r="B572" s="37" t="s">
        <v>753</v>
      </c>
      <c r="D572" s="88" t="s">
        <v>754</v>
      </c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</row>
    <row r="573" spans="1:20" s="52" customFormat="1" x14ac:dyDescent="0.2">
      <c r="A573" s="21">
        <f t="shared" si="22"/>
        <v>23</v>
      </c>
      <c r="B573" s="37" t="s">
        <v>755</v>
      </c>
      <c r="D573" s="89" t="s">
        <v>756</v>
      </c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</row>
    <row r="574" spans="1:20" ht="14.25" x14ac:dyDescent="0.2">
      <c r="A574" s="21">
        <f t="shared" si="22"/>
        <v>24</v>
      </c>
      <c r="B574" s="37" t="s">
        <v>757</v>
      </c>
      <c r="C574" s="90"/>
      <c r="D574" s="89" t="s">
        <v>758</v>
      </c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</row>
    <row r="575" spans="1:20" ht="14.25" x14ac:dyDescent="0.2">
      <c r="A575" s="21">
        <f t="shared" si="22"/>
        <v>25</v>
      </c>
      <c r="B575" s="37" t="s">
        <v>759</v>
      </c>
      <c r="C575" s="90"/>
      <c r="D575" s="89" t="s">
        <v>760</v>
      </c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</row>
    <row r="576" spans="1:20" ht="14.25" x14ac:dyDescent="0.2">
      <c r="A576" s="21">
        <f t="shared" si="22"/>
        <v>26</v>
      </c>
      <c r="B576" s="37" t="s">
        <v>761</v>
      </c>
      <c r="C576" s="90"/>
      <c r="D576" s="89" t="s">
        <v>1063</v>
      </c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</row>
    <row r="577" spans="1:20" ht="14.25" x14ac:dyDescent="0.2">
      <c r="A577" s="21">
        <f t="shared" si="22"/>
        <v>27</v>
      </c>
      <c r="B577" s="37" t="s">
        <v>762</v>
      </c>
      <c r="C577" s="90"/>
      <c r="D577" s="89" t="s">
        <v>763</v>
      </c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</row>
    <row r="578" spans="1:20" ht="14.25" x14ac:dyDescent="0.2">
      <c r="A578" s="21">
        <f t="shared" si="22"/>
        <v>28</v>
      </c>
      <c r="B578" s="37" t="s">
        <v>764</v>
      </c>
      <c r="C578" s="90"/>
      <c r="D578" s="89" t="s">
        <v>765</v>
      </c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</row>
    <row r="579" spans="1:20" ht="14.25" x14ac:dyDescent="0.2">
      <c r="A579" s="21">
        <f t="shared" si="22"/>
        <v>29</v>
      </c>
      <c r="B579" s="37" t="s">
        <v>766</v>
      </c>
      <c r="C579" s="90"/>
      <c r="D579" s="89" t="s">
        <v>767</v>
      </c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</row>
    <row r="580" spans="1:20" ht="14.25" x14ac:dyDescent="0.2">
      <c r="A580" s="21">
        <f t="shared" si="22"/>
        <v>30</v>
      </c>
      <c r="B580" s="37" t="s">
        <v>768</v>
      </c>
      <c r="C580" s="90"/>
      <c r="D580" s="89" t="s">
        <v>769</v>
      </c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</row>
    <row r="581" spans="1:20" ht="14.25" x14ac:dyDescent="0.2">
      <c r="A581" s="21">
        <f t="shared" si="22"/>
        <v>31</v>
      </c>
      <c r="B581" s="37" t="s">
        <v>770</v>
      </c>
      <c r="C581" s="90"/>
      <c r="D581" s="89" t="s">
        <v>771</v>
      </c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</row>
    <row r="582" spans="1:20" ht="14.25" x14ac:dyDescent="0.2">
      <c r="A582" s="21">
        <f t="shared" si="22"/>
        <v>32</v>
      </c>
      <c r="B582" s="37" t="s">
        <v>772</v>
      </c>
      <c r="C582" s="90"/>
      <c r="D582" s="92" t="s">
        <v>773</v>
      </c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</row>
    <row r="583" spans="1:20" ht="14.25" x14ac:dyDescent="0.2">
      <c r="A583" s="21">
        <f t="shared" si="22"/>
        <v>33</v>
      </c>
      <c r="B583" s="37" t="s">
        <v>774</v>
      </c>
      <c r="C583" s="90"/>
      <c r="D583" s="89" t="s">
        <v>775</v>
      </c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</row>
    <row r="584" spans="1:20" ht="14.25" x14ac:dyDescent="0.2">
      <c r="A584" s="21">
        <f t="shared" si="22"/>
        <v>34</v>
      </c>
      <c r="B584" s="37" t="s">
        <v>776</v>
      </c>
      <c r="C584" s="90"/>
      <c r="D584" s="89" t="s">
        <v>777</v>
      </c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</row>
    <row r="585" spans="1:20" ht="14.25" x14ac:dyDescent="0.2">
      <c r="A585" s="21">
        <f t="shared" si="22"/>
        <v>35</v>
      </c>
      <c r="B585" s="37" t="s">
        <v>778</v>
      </c>
      <c r="C585" s="90"/>
      <c r="D585" s="89" t="s">
        <v>779</v>
      </c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</row>
    <row r="586" spans="1:20" ht="14.25" x14ac:dyDescent="0.2">
      <c r="A586" s="21">
        <f t="shared" si="22"/>
        <v>36</v>
      </c>
      <c r="B586" s="37" t="s">
        <v>780</v>
      </c>
      <c r="C586" s="90"/>
      <c r="D586" s="89" t="s">
        <v>781</v>
      </c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</row>
    <row r="587" spans="1:20" ht="14.25" x14ac:dyDescent="0.2">
      <c r="A587" s="21">
        <f t="shared" si="22"/>
        <v>37</v>
      </c>
      <c r="B587" s="37" t="s">
        <v>782</v>
      </c>
      <c r="C587" s="90"/>
      <c r="D587" s="89" t="s">
        <v>783</v>
      </c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</row>
    <row r="588" spans="1:20" ht="14.25" x14ac:dyDescent="0.2">
      <c r="A588" s="21">
        <f t="shared" si="22"/>
        <v>38</v>
      </c>
      <c r="B588" s="37" t="s">
        <v>784</v>
      </c>
      <c r="C588" s="90"/>
      <c r="D588" s="91" t="s">
        <v>785</v>
      </c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</row>
    <row r="589" spans="1:20" ht="14.25" x14ac:dyDescent="0.2">
      <c r="A589" s="21">
        <f t="shared" si="22"/>
        <v>39</v>
      </c>
      <c r="B589" s="37" t="s">
        <v>786</v>
      </c>
      <c r="C589" s="90"/>
      <c r="D589" s="91" t="s">
        <v>787</v>
      </c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</row>
    <row r="590" spans="1:20" x14ac:dyDescent="0.2">
      <c r="A590" s="21">
        <f t="shared" si="22"/>
        <v>40</v>
      </c>
      <c r="B590" s="37" t="s">
        <v>788</v>
      </c>
      <c r="C590" s="22"/>
      <c r="D590" s="95" t="s">
        <v>789</v>
      </c>
      <c r="E590" s="41"/>
      <c r="F590" s="21"/>
      <c r="J590" s="41"/>
    </row>
    <row r="591" spans="1:20" x14ac:dyDescent="0.2">
      <c r="A591" s="21"/>
      <c r="B591" s="37"/>
      <c r="C591" s="22"/>
      <c r="D591" s="96"/>
      <c r="E591" s="41"/>
      <c r="F591" s="21"/>
      <c r="J591" s="41"/>
    </row>
    <row r="592" spans="1:20" x14ac:dyDescent="0.2">
      <c r="A592" s="21"/>
      <c r="B592" s="37"/>
      <c r="C592" s="22"/>
      <c r="D592" s="46"/>
      <c r="E592" s="41"/>
      <c r="F592" s="21"/>
      <c r="J592" s="41"/>
    </row>
    <row r="593" spans="1:77" x14ac:dyDescent="0.2">
      <c r="A593" s="21"/>
      <c r="B593" s="37"/>
      <c r="C593" s="22"/>
      <c r="D593" s="46"/>
      <c r="E593" s="41"/>
      <c r="F593" s="21"/>
      <c r="J593" s="41"/>
    </row>
    <row r="594" spans="1:77" x14ac:dyDescent="0.2">
      <c r="A594" s="21"/>
      <c r="B594" s="37"/>
      <c r="C594" s="37"/>
      <c r="D594" s="46"/>
      <c r="E594" s="41"/>
      <c r="F594" s="21"/>
      <c r="J594" s="41"/>
    </row>
    <row r="595" spans="1:77" x14ac:dyDescent="0.2">
      <c r="A595" s="21"/>
      <c r="B595" s="37"/>
      <c r="C595" s="37"/>
      <c r="D595" s="46"/>
      <c r="E595" s="41"/>
      <c r="F595" s="21"/>
      <c r="J595" s="41"/>
    </row>
    <row r="596" spans="1:77" s="30" customFormat="1" ht="13.5" thickBot="1" x14ac:dyDescent="0.25">
      <c r="A596" s="26"/>
      <c r="B596" s="26" t="s">
        <v>378</v>
      </c>
      <c r="C596" s="29"/>
      <c r="D596" s="43" t="s">
        <v>378</v>
      </c>
      <c r="E596" s="28" t="s">
        <v>379</v>
      </c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</row>
    <row r="597" spans="1:77" x14ac:dyDescent="0.2">
      <c r="A597" s="21"/>
      <c r="B597" s="21"/>
      <c r="C597" s="21"/>
      <c r="D597" s="46"/>
      <c r="E597" s="48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  <c r="AJ597" s="50"/>
      <c r="AK597" s="50"/>
      <c r="AL597" s="50"/>
      <c r="AM597" s="50"/>
      <c r="AN597" s="50"/>
      <c r="AO597" s="50"/>
      <c r="AP597" s="50"/>
      <c r="AQ597" s="50"/>
      <c r="AR597" s="50"/>
      <c r="AS597" s="50"/>
      <c r="AT597" s="50"/>
      <c r="AU597" s="50"/>
      <c r="AV597" s="97"/>
      <c r="AW597" s="50"/>
      <c r="AX597" s="50"/>
      <c r="AY597" s="50"/>
      <c r="AZ597" s="50"/>
      <c r="BA597" s="50"/>
      <c r="BB597" s="50"/>
      <c r="BC597" s="50"/>
      <c r="BD597" s="50"/>
      <c r="BE597" s="50"/>
      <c r="BF597" s="50"/>
      <c r="BG597" s="50"/>
      <c r="BH597" s="50"/>
      <c r="BI597" s="50"/>
      <c r="BJ597" s="50"/>
      <c r="BK597" s="50"/>
      <c r="BL597" s="50"/>
      <c r="BM597" s="50"/>
      <c r="BN597" s="50"/>
      <c r="BO597" s="50"/>
      <c r="BP597" s="50"/>
      <c r="BQ597" s="50"/>
      <c r="BR597" s="50"/>
      <c r="BS597" s="50"/>
      <c r="BT597" s="50"/>
      <c r="BU597" s="50"/>
      <c r="BV597" s="50"/>
      <c r="BW597" s="50"/>
      <c r="BX597" s="50"/>
      <c r="BY597" s="97"/>
    </row>
    <row r="598" spans="1:77" x14ac:dyDescent="0.2"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  <c r="AJ598" s="50"/>
      <c r="AK598" s="50"/>
      <c r="AL598" s="50"/>
      <c r="AM598" s="50"/>
      <c r="AN598" s="50"/>
      <c r="AO598" s="50"/>
      <c r="AP598" s="50"/>
      <c r="AQ598" s="50"/>
      <c r="AR598" s="50"/>
      <c r="AS598" s="50"/>
      <c r="AT598" s="50"/>
      <c r="AU598" s="50"/>
      <c r="AV598" s="50"/>
      <c r="AW598" s="50"/>
      <c r="AX598" s="50"/>
      <c r="AY598" s="50"/>
      <c r="AZ598" s="50"/>
      <c r="BA598" s="50"/>
      <c r="BB598" s="50"/>
      <c r="BC598" s="50"/>
      <c r="BD598" s="50"/>
      <c r="BE598" s="50"/>
      <c r="BF598" s="50"/>
      <c r="BG598" s="50"/>
      <c r="BH598" s="50"/>
      <c r="BI598" s="50"/>
      <c r="BJ598" s="50"/>
      <c r="BK598" s="50"/>
      <c r="BL598" s="50"/>
      <c r="BM598" s="50"/>
      <c r="BN598" s="50"/>
      <c r="BO598" s="50"/>
      <c r="BP598" s="50"/>
      <c r="BQ598" s="50"/>
      <c r="BR598" s="50"/>
      <c r="BS598" s="50"/>
      <c r="BT598" s="50"/>
      <c r="BU598" s="50"/>
      <c r="BV598" s="50"/>
      <c r="BW598" s="50"/>
      <c r="BX598" s="50"/>
      <c r="BY598" s="50"/>
    </row>
    <row r="599" spans="1:77" x14ac:dyDescent="0.2">
      <c r="D599" s="35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</row>
    <row r="600" spans="1:77" s="106" customFormat="1" ht="14.25" x14ac:dyDescent="0.2">
      <c r="A600" s="107"/>
      <c r="B600" s="103" t="s">
        <v>119</v>
      </c>
      <c r="C600" s="108"/>
    </row>
    <row r="601" spans="1:77" s="639" customFormat="1" ht="26.25" customHeight="1" x14ac:dyDescent="0.2">
      <c r="A601" s="659" t="s">
        <v>126</v>
      </c>
      <c r="B601" s="201"/>
      <c r="C601" s="638"/>
    </row>
    <row r="602" spans="1:77" ht="12.75" customHeight="1" x14ac:dyDescent="0.2">
      <c r="A602" s="19" t="s">
        <v>364</v>
      </c>
      <c r="B602" s="19" t="s">
        <v>365</v>
      </c>
      <c r="C602" s="15"/>
      <c r="D602" s="20" t="s">
        <v>807</v>
      </c>
      <c r="E602" s="20" t="s">
        <v>808</v>
      </c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</row>
    <row r="603" spans="1:77" x14ac:dyDescent="0.2">
      <c r="A603" s="21"/>
      <c r="B603" s="132" t="s">
        <v>120</v>
      </c>
      <c r="C603" s="21"/>
      <c r="D603" s="134" t="s">
        <v>500</v>
      </c>
      <c r="E603" s="111" t="s">
        <v>880</v>
      </c>
      <c r="F603" s="49"/>
      <c r="G603" s="49"/>
      <c r="H603" s="49"/>
      <c r="I603" s="49"/>
      <c r="J603" s="49"/>
      <c r="K603" s="49"/>
      <c r="L603" s="49"/>
      <c r="M603" s="49"/>
      <c r="N603" s="49"/>
      <c r="O603" s="50"/>
      <c r="P603" s="50"/>
      <c r="Q603" s="50"/>
      <c r="R603" s="50"/>
      <c r="S603" s="50"/>
      <c r="T603" s="49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  <c r="AJ603" s="50"/>
      <c r="AK603" s="50"/>
      <c r="AL603" s="50"/>
      <c r="AM603" s="50"/>
      <c r="AN603" s="50"/>
      <c r="AO603" s="50"/>
      <c r="AP603" s="50"/>
      <c r="AQ603" s="50"/>
      <c r="AR603" s="50"/>
      <c r="AS603" s="50"/>
      <c r="AT603" s="50"/>
      <c r="AU603" s="50"/>
      <c r="AV603" s="50"/>
      <c r="AW603" s="50"/>
      <c r="AX603" s="50"/>
      <c r="AY603" s="50"/>
      <c r="AZ603" s="50"/>
      <c r="BA603" s="50"/>
      <c r="BB603" s="50"/>
      <c r="BC603" s="50"/>
      <c r="BD603" s="50"/>
      <c r="BE603" s="50"/>
      <c r="BF603" s="50"/>
      <c r="BG603" s="50"/>
      <c r="BH603" s="50"/>
      <c r="BI603" s="50"/>
      <c r="BJ603" s="50"/>
      <c r="BK603" s="50"/>
      <c r="BL603" s="50"/>
      <c r="BM603" s="50"/>
      <c r="BN603" s="50"/>
      <c r="BO603" s="50"/>
      <c r="BP603" s="50"/>
      <c r="BQ603" s="50"/>
      <c r="BR603" s="50"/>
      <c r="BS603" s="50"/>
    </row>
    <row r="604" spans="1:77" x14ac:dyDescent="0.2">
      <c r="A604" s="21"/>
      <c r="B604" s="132" t="s">
        <v>121</v>
      </c>
      <c r="C604" s="21"/>
      <c r="D604" s="134" t="s">
        <v>159</v>
      </c>
      <c r="E604" s="111" t="s">
        <v>880</v>
      </c>
      <c r="F604" s="49"/>
      <c r="G604" s="49"/>
      <c r="H604" s="49"/>
      <c r="I604" s="49"/>
      <c r="J604" s="49"/>
      <c r="K604" s="49"/>
      <c r="L604" s="49"/>
      <c r="M604" s="49"/>
      <c r="N604" s="49"/>
      <c r="O604" s="50"/>
      <c r="P604" s="50"/>
      <c r="Q604" s="50"/>
      <c r="R604" s="50"/>
      <c r="S604" s="50"/>
      <c r="T604" s="49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  <c r="AJ604" s="50"/>
      <c r="AK604" s="50"/>
      <c r="AL604" s="50"/>
      <c r="AM604" s="50"/>
      <c r="AN604" s="50"/>
      <c r="AO604" s="50"/>
      <c r="AP604" s="50"/>
      <c r="AQ604" s="50"/>
      <c r="AR604" s="50"/>
      <c r="AS604" s="50"/>
      <c r="AT604" s="50"/>
      <c r="AU604" s="50"/>
      <c r="AV604" s="50"/>
      <c r="AW604" s="50"/>
      <c r="AX604" s="50"/>
      <c r="AY604" s="50"/>
      <c r="AZ604" s="50"/>
      <c r="BA604" s="50"/>
      <c r="BB604" s="50"/>
      <c r="BC604" s="50"/>
      <c r="BD604" s="50"/>
      <c r="BE604" s="50"/>
      <c r="BF604" s="50"/>
      <c r="BG604" s="50"/>
      <c r="BH604" s="50"/>
      <c r="BI604" s="50"/>
      <c r="BJ604" s="50"/>
      <c r="BK604" s="50"/>
      <c r="BL604" s="50"/>
      <c r="BM604" s="50"/>
      <c r="BN604" s="50"/>
      <c r="BO604" s="50"/>
      <c r="BP604" s="50"/>
      <c r="BQ604" s="50"/>
      <c r="BR604" s="50"/>
      <c r="BS604" s="50"/>
    </row>
    <row r="605" spans="1:77" x14ac:dyDescent="0.2">
      <c r="A605" s="21"/>
      <c r="B605" s="132" t="s">
        <v>122</v>
      </c>
      <c r="C605" s="21"/>
      <c r="D605" s="134"/>
      <c r="E605" s="111" t="s">
        <v>880</v>
      </c>
      <c r="F605" s="49"/>
      <c r="G605" s="49"/>
      <c r="H605" s="49"/>
      <c r="I605" s="49"/>
      <c r="J605" s="49"/>
      <c r="K605" s="49"/>
      <c r="L605" s="49"/>
      <c r="M605" s="49"/>
      <c r="N605" s="49"/>
      <c r="O605" s="50"/>
      <c r="P605" s="50"/>
      <c r="Q605" s="50"/>
      <c r="R605" s="50"/>
      <c r="S605" s="50"/>
      <c r="T605" s="49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  <c r="AJ605" s="50"/>
      <c r="AK605" s="50"/>
      <c r="AL605" s="50"/>
      <c r="AM605" s="50"/>
      <c r="AN605" s="50"/>
      <c r="AO605" s="50"/>
      <c r="AP605" s="50"/>
      <c r="AQ605" s="50"/>
      <c r="AR605" s="50"/>
      <c r="AS605" s="50"/>
      <c r="AT605" s="50"/>
      <c r="AU605" s="50"/>
      <c r="AV605" s="50"/>
      <c r="AW605" s="50"/>
      <c r="AX605" s="50"/>
      <c r="AY605" s="50"/>
      <c r="AZ605" s="50"/>
      <c r="BA605" s="50"/>
      <c r="BB605" s="50"/>
      <c r="BC605" s="50"/>
      <c r="BD605" s="50"/>
      <c r="BE605" s="50"/>
      <c r="BF605" s="50"/>
      <c r="BG605" s="50"/>
      <c r="BH605" s="50"/>
      <c r="BI605" s="50"/>
      <c r="BJ605" s="50"/>
      <c r="BK605" s="50"/>
      <c r="BL605" s="50"/>
      <c r="BM605" s="50"/>
      <c r="BN605" s="50"/>
      <c r="BO605" s="50"/>
      <c r="BP605" s="50"/>
      <c r="BQ605" s="50"/>
      <c r="BR605" s="50"/>
      <c r="BS605" s="50"/>
    </row>
    <row r="606" spans="1:77" x14ac:dyDescent="0.2">
      <c r="A606" s="21"/>
      <c r="B606" s="132" t="s">
        <v>123</v>
      </c>
      <c r="C606" s="21"/>
      <c r="D606" s="134"/>
      <c r="E606" s="111"/>
      <c r="F606" s="49"/>
      <c r="G606" s="49"/>
      <c r="H606" s="49"/>
      <c r="I606" s="49"/>
      <c r="J606" s="49"/>
      <c r="K606" s="49"/>
      <c r="L606" s="49"/>
      <c r="M606" s="49"/>
      <c r="N606" s="49"/>
      <c r="O606" s="50"/>
      <c r="P606" s="50"/>
      <c r="Q606" s="50"/>
      <c r="R606" s="50"/>
      <c r="S606" s="50"/>
      <c r="T606" s="49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  <c r="AJ606" s="50"/>
      <c r="AK606" s="50"/>
      <c r="AL606" s="50"/>
      <c r="AM606" s="50"/>
      <c r="AN606" s="50"/>
      <c r="AO606" s="50"/>
      <c r="AP606" s="50"/>
      <c r="AQ606" s="50"/>
      <c r="AR606" s="50"/>
      <c r="AS606" s="50"/>
      <c r="AT606" s="50"/>
      <c r="AU606" s="50"/>
      <c r="AV606" s="50"/>
      <c r="AW606" s="50"/>
      <c r="AX606" s="50"/>
      <c r="AY606" s="50"/>
      <c r="AZ606" s="50"/>
      <c r="BA606" s="50"/>
      <c r="BB606" s="50"/>
      <c r="BC606" s="50"/>
      <c r="BD606" s="50"/>
      <c r="BE606" s="50"/>
      <c r="BF606" s="50"/>
      <c r="BG606" s="50"/>
      <c r="BH606" s="50"/>
      <c r="BI606" s="50"/>
      <c r="BJ606" s="50"/>
      <c r="BK606" s="50"/>
      <c r="BL606" s="50"/>
      <c r="BM606" s="50"/>
      <c r="BN606" s="50"/>
      <c r="BO606" s="50"/>
      <c r="BP606" s="50"/>
      <c r="BQ606" s="50"/>
      <c r="BR606" s="50"/>
      <c r="BS606" s="50"/>
    </row>
    <row r="607" spans="1:77" x14ac:dyDescent="0.2">
      <c r="A607" s="21"/>
      <c r="B607" s="132" t="s">
        <v>124</v>
      </c>
      <c r="C607" s="21"/>
      <c r="D607" s="134"/>
      <c r="E607" s="111"/>
      <c r="F607" s="49"/>
      <c r="G607" s="49"/>
      <c r="H607" s="49"/>
      <c r="I607" s="49"/>
      <c r="J607" s="49"/>
      <c r="K607" s="49"/>
      <c r="L607" s="49"/>
      <c r="M607" s="49"/>
      <c r="N607" s="49"/>
      <c r="O607" s="50"/>
      <c r="P607" s="50"/>
      <c r="Q607" s="50"/>
      <c r="R607" s="50"/>
      <c r="S607" s="50"/>
      <c r="T607" s="49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  <c r="AJ607" s="50"/>
      <c r="AK607" s="50"/>
      <c r="AL607" s="50"/>
      <c r="AM607" s="50"/>
      <c r="AN607" s="50"/>
      <c r="AO607" s="50"/>
      <c r="AP607" s="50"/>
      <c r="AQ607" s="50"/>
      <c r="AR607" s="50"/>
      <c r="AS607" s="50"/>
      <c r="AT607" s="50"/>
      <c r="AU607" s="50"/>
      <c r="AV607" s="50"/>
      <c r="AW607" s="50"/>
      <c r="AX607" s="50"/>
      <c r="AY607" s="50"/>
      <c r="AZ607" s="50"/>
      <c r="BA607" s="50"/>
      <c r="BB607" s="50"/>
      <c r="BC607" s="50"/>
      <c r="BD607" s="50"/>
      <c r="BE607" s="50"/>
      <c r="BF607" s="50"/>
      <c r="BG607" s="50"/>
      <c r="BH607" s="50"/>
      <c r="BI607" s="50"/>
      <c r="BJ607" s="50"/>
      <c r="BK607" s="50"/>
      <c r="BL607" s="50"/>
      <c r="BM607" s="50"/>
      <c r="BN607" s="50"/>
      <c r="BO607" s="50"/>
      <c r="BP607" s="50"/>
      <c r="BQ607" s="50"/>
      <c r="BR607" s="50"/>
      <c r="BS607" s="50"/>
    </row>
    <row r="608" spans="1:77" x14ac:dyDescent="0.2">
      <c r="A608" s="21"/>
      <c r="B608" s="132" t="s">
        <v>125</v>
      </c>
      <c r="C608" s="21"/>
      <c r="D608" s="134"/>
      <c r="E608" s="111"/>
      <c r="F608" s="49"/>
      <c r="G608" s="49"/>
      <c r="H608" s="49"/>
      <c r="I608" s="49"/>
      <c r="J608" s="49"/>
      <c r="K608" s="49"/>
      <c r="L608" s="49"/>
      <c r="M608" s="49"/>
      <c r="N608" s="49"/>
      <c r="O608" s="50"/>
      <c r="P608" s="50"/>
      <c r="Q608" s="50"/>
      <c r="R608" s="50"/>
      <c r="S608" s="50"/>
      <c r="T608" s="49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  <c r="AJ608" s="50"/>
      <c r="AK608" s="50"/>
      <c r="AL608" s="50"/>
      <c r="AM608" s="50"/>
      <c r="AN608" s="50"/>
      <c r="AO608" s="50"/>
      <c r="AP608" s="50"/>
      <c r="AQ608" s="50"/>
      <c r="AR608" s="50"/>
      <c r="AS608" s="50"/>
      <c r="AT608" s="50"/>
      <c r="AU608" s="50"/>
      <c r="AV608" s="50"/>
      <c r="AW608" s="50"/>
      <c r="AX608" s="50"/>
      <c r="AY608" s="50"/>
      <c r="AZ608" s="50"/>
      <c r="BA608" s="50"/>
      <c r="BB608" s="50"/>
      <c r="BC608" s="50"/>
      <c r="BD608" s="50"/>
      <c r="BE608" s="50"/>
      <c r="BF608" s="50"/>
      <c r="BG608" s="50"/>
      <c r="BH608" s="50"/>
      <c r="BI608" s="50"/>
      <c r="BJ608" s="50"/>
      <c r="BK608" s="50"/>
      <c r="BL608" s="50"/>
      <c r="BM608" s="50"/>
      <c r="BN608" s="50"/>
      <c r="BO608" s="50"/>
      <c r="BP608" s="50"/>
      <c r="BQ608" s="50"/>
      <c r="BR608" s="50"/>
      <c r="BS608" s="50"/>
    </row>
    <row r="609" spans="1:71" x14ac:dyDescent="0.2">
      <c r="A609" s="21"/>
      <c r="B609" s="132" t="s">
        <v>131</v>
      </c>
      <c r="C609" s="21"/>
      <c r="D609" s="134"/>
      <c r="E609" s="111"/>
      <c r="F609" s="49"/>
      <c r="G609" s="49"/>
      <c r="H609" s="49"/>
      <c r="I609" s="49"/>
      <c r="J609" s="49"/>
      <c r="K609" s="49"/>
      <c r="L609" s="49"/>
      <c r="M609" s="49"/>
      <c r="N609" s="49"/>
      <c r="O609" s="50"/>
      <c r="P609" s="50"/>
      <c r="Q609" s="50"/>
      <c r="R609" s="50"/>
      <c r="S609" s="50"/>
      <c r="T609" s="49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  <c r="AJ609" s="50"/>
      <c r="AK609" s="50"/>
      <c r="AL609" s="50"/>
      <c r="AM609" s="50"/>
      <c r="AN609" s="50"/>
      <c r="AO609" s="50"/>
      <c r="AP609" s="50"/>
      <c r="AQ609" s="50"/>
      <c r="AR609" s="50"/>
      <c r="AS609" s="50"/>
      <c r="AT609" s="50"/>
      <c r="AU609" s="50"/>
      <c r="AV609" s="50"/>
      <c r="AW609" s="50"/>
      <c r="AX609" s="50"/>
      <c r="AY609" s="50"/>
      <c r="AZ609" s="50"/>
      <c r="BA609" s="50"/>
      <c r="BB609" s="50"/>
      <c r="BC609" s="50"/>
      <c r="BD609" s="50"/>
      <c r="BE609" s="50"/>
      <c r="BF609" s="50"/>
      <c r="BG609" s="50"/>
      <c r="BH609" s="50"/>
      <c r="BI609" s="50"/>
      <c r="BJ609" s="50"/>
      <c r="BK609" s="50"/>
      <c r="BL609" s="50"/>
      <c r="BM609" s="50"/>
      <c r="BN609" s="50"/>
      <c r="BO609" s="50"/>
      <c r="BP609" s="50"/>
      <c r="BQ609" s="50"/>
      <c r="BR609" s="50"/>
      <c r="BS609" s="50"/>
    </row>
    <row r="610" spans="1:71" x14ac:dyDescent="0.2">
      <c r="A610" s="21"/>
      <c r="B610" s="132" t="s">
        <v>132</v>
      </c>
      <c r="C610" s="21"/>
      <c r="D610" s="134"/>
      <c r="E610" s="111"/>
      <c r="F610" s="49"/>
      <c r="G610" s="49"/>
      <c r="H610" s="49"/>
      <c r="I610" s="49"/>
      <c r="J610" s="49"/>
      <c r="K610" s="49"/>
      <c r="L610" s="49"/>
      <c r="M610" s="49"/>
      <c r="N610" s="49"/>
      <c r="O610" s="50"/>
      <c r="P610" s="50"/>
      <c r="Q610" s="50"/>
      <c r="R610" s="50"/>
      <c r="S610" s="50"/>
      <c r="T610" s="49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  <c r="AJ610" s="50"/>
      <c r="AK610" s="50"/>
      <c r="AL610" s="50"/>
      <c r="AM610" s="50"/>
      <c r="AN610" s="50"/>
      <c r="AO610" s="50"/>
      <c r="AP610" s="50"/>
      <c r="AQ610" s="50"/>
      <c r="AR610" s="50"/>
      <c r="AS610" s="50"/>
      <c r="AT610" s="50"/>
      <c r="AU610" s="50"/>
      <c r="AV610" s="50"/>
      <c r="AW610" s="50"/>
      <c r="AX610" s="50"/>
      <c r="AY610" s="50"/>
      <c r="AZ610" s="50"/>
      <c r="BA610" s="50"/>
      <c r="BB610" s="50"/>
      <c r="BC610" s="50"/>
      <c r="BD610" s="50"/>
      <c r="BE610" s="50"/>
      <c r="BF610" s="50"/>
      <c r="BG610" s="50"/>
      <c r="BH610" s="50"/>
      <c r="BI610" s="50"/>
      <c r="BJ610" s="50"/>
      <c r="BK610" s="50"/>
      <c r="BL610" s="50"/>
      <c r="BM610" s="50"/>
      <c r="BN610" s="50"/>
      <c r="BO610" s="50"/>
      <c r="BP610" s="50"/>
      <c r="BQ610" s="50"/>
      <c r="BR610" s="50"/>
      <c r="BS610" s="50"/>
    </row>
    <row r="611" spans="1:71" x14ac:dyDescent="0.2">
      <c r="A611" s="21"/>
      <c r="B611" s="132" t="s">
        <v>133</v>
      </c>
      <c r="C611" s="21"/>
      <c r="D611" s="134"/>
      <c r="E611" s="111"/>
      <c r="F611" s="49"/>
      <c r="G611" s="49"/>
      <c r="H611" s="49"/>
      <c r="I611" s="49"/>
      <c r="J611" s="49"/>
      <c r="K611" s="49"/>
      <c r="L611" s="49"/>
      <c r="M611" s="49"/>
      <c r="N611" s="49"/>
      <c r="O611" s="50"/>
      <c r="P611" s="50"/>
      <c r="Q611" s="50"/>
      <c r="R611" s="50"/>
      <c r="S611" s="50"/>
      <c r="T611" s="49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  <c r="AJ611" s="50"/>
      <c r="AK611" s="50"/>
      <c r="AL611" s="50"/>
      <c r="AM611" s="50"/>
      <c r="AN611" s="50"/>
      <c r="AO611" s="50"/>
      <c r="AP611" s="50"/>
      <c r="AQ611" s="50"/>
      <c r="AR611" s="50"/>
      <c r="AS611" s="50"/>
      <c r="AT611" s="50"/>
      <c r="AU611" s="50"/>
      <c r="AV611" s="50"/>
      <c r="AW611" s="50"/>
      <c r="AX611" s="50"/>
      <c r="AY611" s="50"/>
      <c r="AZ611" s="50"/>
      <c r="BA611" s="50"/>
      <c r="BB611" s="50"/>
      <c r="BC611" s="50"/>
      <c r="BD611" s="50"/>
      <c r="BE611" s="50"/>
      <c r="BF611" s="50"/>
      <c r="BG611" s="50"/>
      <c r="BH611" s="50"/>
      <c r="BI611" s="50"/>
      <c r="BJ611" s="50"/>
      <c r="BK611" s="50"/>
      <c r="BL611" s="50"/>
      <c r="BM611" s="50"/>
      <c r="BN611" s="50"/>
      <c r="BO611" s="50"/>
      <c r="BP611" s="50"/>
      <c r="BQ611" s="50"/>
      <c r="BR611" s="50"/>
      <c r="BS611" s="50"/>
    </row>
    <row r="612" spans="1:71" x14ac:dyDescent="0.2">
      <c r="A612" s="21"/>
      <c r="B612" s="132" t="s">
        <v>134</v>
      </c>
      <c r="C612" s="21"/>
      <c r="D612" s="134"/>
      <c r="E612" s="111"/>
      <c r="F612" s="49"/>
      <c r="G612" s="49"/>
      <c r="H612" s="49"/>
      <c r="I612" s="49"/>
      <c r="J612" s="49"/>
      <c r="K612" s="49"/>
      <c r="L612" s="49"/>
      <c r="M612" s="49"/>
      <c r="N612" s="49"/>
      <c r="O612" s="50"/>
      <c r="P612" s="50"/>
      <c r="Q612" s="50"/>
      <c r="R612" s="50"/>
      <c r="S612" s="50"/>
      <c r="T612" s="49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  <c r="AJ612" s="50"/>
      <c r="AK612" s="50"/>
      <c r="AL612" s="50"/>
      <c r="AM612" s="50"/>
      <c r="AN612" s="50"/>
      <c r="AO612" s="50"/>
      <c r="AP612" s="50"/>
      <c r="AQ612" s="50"/>
      <c r="AR612" s="50"/>
      <c r="AS612" s="50"/>
      <c r="AT612" s="50"/>
      <c r="AU612" s="50"/>
      <c r="AV612" s="50"/>
      <c r="AW612" s="50"/>
      <c r="AX612" s="50"/>
      <c r="AY612" s="50"/>
      <c r="AZ612" s="50"/>
      <c r="BA612" s="50"/>
      <c r="BB612" s="50"/>
      <c r="BC612" s="50"/>
      <c r="BD612" s="50"/>
      <c r="BE612" s="50"/>
      <c r="BF612" s="50"/>
      <c r="BG612" s="50"/>
      <c r="BH612" s="50"/>
      <c r="BI612" s="50"/>
      <c r="BJ612" s="50"/>
      <c r="BK612" s="50"/>
      <c r="BL612" s="50"/>
      <c r="BM612" s="50"/>
      <c r="BN612" s="50"/>
      <c r="BO612" s="50"/>
      <c r="BP612" s="50"/>
      <c r="BQ612" s="50"/>
      <c r="BR612" s="50"/>
      <c r="BS612" s="50"/>
    </row>
    <row r="613" spans="1:71" x14ac:dyDescent="0.2">
      <c r="A613" s="21"/>
      <c r="B613" s="132" t="s">
        <v>135</v>
      </c>
      <c r="C613" s="21"/>
      <c r="D613" s="134"/>
      <c r="E613" s="111"/>
      <c r="F613" s="49"/>
      <c r="G613" s="49"/>
      <c r="H613" s="49"/>
      <c r="I613" s="49"/>
      <c r="J613" s="49"/>
      <c r="K613" s="49"/>
      <c r="L613" s="49"/>
      <c r="M613" s="49"/>
      <c r="N613" s="49"/>
      <c r="O613" s="50"/>
      <c r="P613" s="50"/>
      <c r="Q613" s="50"/>
      <c r="R613" s="50"/>
      <c r="S613" s="50"/>
      <c r="T613" s="49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  <c r="AJ613" s="50"/>
      <c r="AK613" s="50"/>
      <c r="AL613" s="50"/>
      <c r="AM613" s="50"/>
      <c r="AN613" s="50"/>
      <c r="AO613" s="50"/>
      <c r="AP613" s="50"/>
      <c r="AQ613" s="50"/>
      <c r="AR613" s="50"/>
      <c r="AS613" s="50"/>
      <c r="AT613" s="50"/>
      <c r="AU613" s="50"/>
      <c r="AV613" s="50"/>
      <c r="AW613" s="50"/>
      <c r="AX613" s="50"/>
      <c r="AY613" s="50"/>
      <c r="AZ613" s="50"/>
      <c r="BA613" s="50"/>
      <c r="BB613" s="50"/>
      <c r="BC613" s="50"/>
      <c r="BD613" s="50"/>
      <c r="BE613" s="50"/>
      <c r="BF613" s="50"/>
      <c r="BG613" s="50"/>
      <c r="BH613" s="50"/>
      <c r="BI613" s="50"/>
      <c r="BJ613" s="50"/>
      <c r="BK613" s="50"/>
      <c r="BL613" s="50"/>
      <c r="BM613" s="50"/>
      <c r="BN613" s="50"/>
      <c r="BO613" s="50"/>
      <c r="BP613" s="50"/>
      <c r="BQ613" s="50"/>
      <c r="BR613" s="50"/>
      <c r="BS613" s="50"/>
    </row>
    <row r="614" spans="1:71" x14ac:dyDescent="0.2">
      <c r="A614" s="21"/>
      <c r="B614" s="132" t="s">
        <v>905</v>
      </c>
      <c r="C614" s="21"/>
      <c r="D614" s="134"/>
      <c r="E614" s="111"/>
      <c r="F614" s="49"/>
      <c r="G614" s="49"/>
      <c r="H614" s="49"/>
      <c r="I614" s="49"/>
      <c r="J614" s="49"/>
      <c r="K614" s="49"/>
      <c r="L614" s="49"/>
      <c r="M614" s="49"/>
      <c r="N614" s="49"/>
      <c r="O614" s="50"/>
      <c r="P614" s="50"/>
      <c r="Q614" s="50"/>
      <c r="R614" s="50"/>
      <c r="S614" s="50"/>
      <c r="T614" s="49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  <c r="AJ614" s="50"/>
      <c r="AK614" s="50"/>
      <c r="AL614" s="50"/>
      <c r="AM614" s="50"/>
      <c r="AN614" s="50"/>
      <c r="AO614" s="50"/>
      <c r="AP614" s="50"/>
      <c r="AQ614" s="50"/>
      <c r="AR614" s="50"/>
      <c r="AS614" s="50"/>
      <c r="AT614" s="50"/>
      <c r="AU614" s="50"/>
      <c r="AV614" s="50"/>
      <c r="AW614" s="50"/>
      <c r="AX614" s="50"/>
      <c r="AY614" s="50"/>
      <c r="AZ614" s="50"/>
      <c r="BA614" s="50"/>
      <c r="BB614" s="50"/>
      <c r="BC614" s="50"/>
      <c r="BD614" s="50"/>
      <c r="BE614" s="50"/>
      <c r="BF614" s="50"/>
      <c r="BG614" s="50"/>
      <c r="BH614" s="50"/>
      <c r="BI614" s="50"/>
      <c r="BJ614" s="50"/>
      <c r="BK614" s="50"/>
      <c r="BL614" s="50"/>
      <c r="BM614" s="50"/>
      <c r="BN614" s="50"/>
      <c r="BO614" s="50"/>
      <c r="BP614" s="50"/>
      <c r="BQ614" s="50"/>
      <c r="BR614" s="50"/>
      <c r="BS614" s="50"/>
    </row>
    <row r="615" spans="1:71" s="30" customFormat="1" ht="13.5" thickBot="1" x14ac:dyDescent="0.25">
      <c r="A615" s="26"/>
      <c r="B615" s="26" t="s">
        <v>378</v>
      </c>
      <c r="C615" s="29"/>
      <c r="D615" s="43" t="s">
        <v>378</v>
      </c>
      <c r="E615" s="28" t="s">
        <v>379</v>
      </c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29"/>
      <c r="AD615" s="29"/>
    </row>
    <row r="616" spans="1:71" x14ac:dyDescent="0.2"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</row>
    <row r="617" spans="1:71" x14ac:dyDescent="0.2"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</row>
    <row r="618" spans="1:71" x14ac:dyDescent="0.2"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</row>
    <row r="619" spans="1:71" x14ac:dyDescent="0.2"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</row>
    <row r="620" spans="1:71" x14ac:dyDescent="0.2"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</row>
    <row r="621" spans="1:71" x14ac:dyDescent="0.2"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</row>
    <row r="622" spans="1:71" x14ac:dyDescent="0.2"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</row>
    <row r="623" spans="1:71" x14ac:dyDescent="0.2"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</row>
    <row r="624" spans="1:71" x14ac:dyDescent="0.2"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</row>
    <row r="625" spans="6:20" x14ac:dyDescent="0.2"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</row>
    <row r="626" spans="6:20" x14ac:dyDescent="0.2"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</row>
    <row r="627" spans="6:20" x14ac:dyDescent="0.2"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</row>
    <row r="628" spans="6:20" x14ac:dyDescent="0.2"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</row>
    <row r="629" spans="6:20" x14ac:dyDescent="0.2"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</row>
    <row r="630" spans="6:20" x14ac:dyDescent="0.2"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</row>
    <row r="631" spans="6:20" x14ac:dyDescent="0.2"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</row>
    <row r="632" spans="6:20" x14ac:dyDescent="0.2"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</row>
    <row r="633" spans="6:20" x14ac:dyDescent="0.2"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</row>
    <row r="634" spans="6:20" x14ac:dyDescent="0.2"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</row>
    <row r="635" spans="6:20" x14ac:dyDescent="0.2"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</row>
    <row r="636" spans="6:20" x14ac:dyDescent="0.2"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</row>
    <row r="637" spans="6:20" x14ac:dyDescent="0.2"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</row>
    <row r="638" spans="6:20" x14ac:dyDescent="0.2"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</row>
    <row r="639" spans="6:20" x14ac:dyDescent="0.2"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</row>
    <row r="640" spans="6:20" x14ac:dyDescent="0.2"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</row>
    <row r="641" spans="6:20" x14ac:dyDescent="0.2"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</row>
    <row r="642" spans="6:20" x14ac:dyDescent="0.2"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</row>
    <row r="643" spans="6:20" x14ac:dyDescent="0.2"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</row>
    <row r="644" spans="6:20" x14ac:dyDescent="0.2"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</row>
    <row r="645" spans="6:20" x14ac:dyDescent="0.2"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</row>
    <row r="646" spans="6:20" x14ac:dyDescent="0.2"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</row>
    <row r="647" spans="6:20" x14ac:dyDescent="0.2"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</row>
    <row r="648" spans="6:20" x14ac:dyDescent="0.2"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</row>
    <row r="649" spans="6:20" x14ac:dyDescent="0.2"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</row>
    <row r="650" spans="6:20" x14ac:dyDescent="0.2"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</row>
    <row r="651" spans="6:20" x14ac:dyDescent="0.2"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</row>
    <row r="652" spans="6:20" x14ac:dyDescent="0.2"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</row>
    <row r="653" spans="6:20" x14ac:dyDescent="0.2"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</row>
    <row r="654" spans="6:20" x14ac:dyDescent="0.2"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</row>
    <row r="655" spans="6:20" x14ac:dyDescent="0.2"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</row>
    <row r="656" spans="6:20" x14ac:dyDescent="0.2"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</row>
    <row r="657" spans="6:20" x14ac:dyDescent="0.2"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</row>
    <row r="658" spans="6:20" x14ac:dyDescent="0.2"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</row>
    <row r="659" spans="6:20" x14ac:dyDescent="0.2"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</row>
  </sheetData>
  <mergeCells count="1">
    <mergeCell ref="A353:E353"/>
  </mergeCells>
  <phoneticPr fontId="2" type="noConversion"/>
  <hyperlinks>
    <hyperlink ref="A1" location="Содержание!A1" display="Вернуться к содержанию"/>
  </hyperlinks>
  <pageMargins left="0.75" right="0.75" top="1" bottom="1" header="0.5" footer="0.5"/>
  <pageSetup paperSize="9" orientation="portrait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  <outlinePr summaryBelow="0"/>
  </sheetPr>
  <dimension ref="A1:EC248"/>
  <sheetViews>
    <sheetView zoomScale="9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P13" sqref="P13"/>
    </sheetView>
  </sheetViews>
  <sheetFormatPr defaultColWidth="9.7109375" defaultRowHeight="12.75" x14ac:dyDescent="0.2"/>
  <cols>
    <col min="1" max="1" width="8.5703125" style="456" customWidth="1"/>
    <col min="2" max="2" width="37.85546875" style="470" customWidth="1"/>
    <col min="3" max="3" width="10.7109375" style="455" customWidth="1"/>
    <col min="4" max="11" width="10.42578125" style="455" bestFit="1" customWidth="1"/>
    <col min="12" max="15" width="11.28515625" style="455" bestFit="1" customWidth="1"/>
    <col min="16" max="16" width="10.28515625" style="456" customWidth="1"/>
    <col min="17" max="16384" width="9.7109375" style="470"/>
  </cols>
  <sheetData>
    <row r="1" spans="1:133" s="1" customFormat="1" x14ac:dyDescent="0.2">
      <c r="A1" s="12" t="s">
        <v>362</v>
      </c>
      <c r="C1" s="13"/>
    </row>
    <row r="2" spans="1:133" s="13" customFormat="1" x14ac:dyDescent="0.2">
      <c r="A2" s="149"/>
    </row>
    <row r="3" spans="1:133" s="100" customFormat="1" ht="18.75" x14ac:dyDescent="0.2">
      <c r="A3" s="1000" t="s">
        <v>35</v>
      </c>
      <c r="B3" s="1000"/>
      <c r="C3" s="1000"/>
      <c r="D3" s="869"/>
      <c r="E3" s="869"/>
      <c r="F3" s="869"/>
      <c r="G3" s="869"/>
      <c r="H3" s="869"/>
      <c r="I3" s="869"/>
      <c r="J3" s="869"/>
      <c r="K3" s="869"/>
      <c r="L3" s="869"/>
      <c r="M3" s="869"/>
    </row>
    <row r="4" spans="1:133" s="100" customFormat="1" ht="18.75" x14ac:dyDescent="0.2">
      <c r="A4" s="1000"/>
      <c r="B4" s="1000"/>
      <c r="C4" s="1000"/>
      <c r="D4" s="869"/>
      <c r="E4" s="869"/>
      <c r="F4" s="869"/>
      <c r="G4" s="869"/>
      <c r="H4" s="869"/>
      <c r="I4" s="869"/>
      <c r="J4" s="869"/>
      <c r="K4" s="869"/>
      <c r="L4" s="869"/>
      <c r="M4" s="869"/>
    </row>
    <row r="5" spans="1:133" s="100" customFormat="1" ht="13.5" x14ac:dyDescent="0.2">
      <c r="A5" s="450"/>
      <c r="B5" s="229"/>
      <c r="C5" s="153"/>
      <c r="D5" s="153"/>
      <c r="E5" s="153"/>
      <c r="F5" s="153"/>
      <c r="G5" s="230"/>
    </row>
    <row r="6" spans="1:133" s="100" customFormat="1" ht="13.5" x14ac:dyDescent="0.2">
      <c r="A6" s="450"/>
      <c r="B6" s="229"/>
      <c r="C6" s="153"/>
      <c r="D6" s="153"/>
      <c r="E6" s="153"/>
      <c r="F6" s="153"/>
      <c r="G6" s="230"/>
    </row>
    <row r="7" spans="1:133" s="100" customFormat="1" ht="13.5" x14ac:dyDescent="0.2">
      <c r="A7" s="1"/>
      <c r="B7" s="229"/>
      <c r="C7" s="153"/>
      <c r="D7" s="153"/>
      <c r="E7" s="153"/>
      <c r="F7" s="153"/>
      <c r="G7" s="230"/>
    </row>
    <row r="8" spans="1:133" s="100" customFormat="1" ht="13.5" x14ac:dyDescent="0.2">
      <c r="A8" s="1"/>
      <c r="B8" s="229"/>
      <c r="C8" s="153"/>
      <c r="D8" s="153"/>
      <c r="E8" s="153"/>
      <c r="F8" s="153"/>
      <c r="G8" s="230"/>
    </row>
    <row r="9" spans="1:133" s="100" customFormat="1" ht="13.5" x14ac:dyDescent="0.2">
      <c r="A9" s="1"/>
      <c r="B9" s="229"/>
      <c r="C9" s="153"/>
      <c r="D9" s="153"/>
      <c r="E9" s="153"/>
      <c r="F9" s="153"/>
      <c r="G9" s="153"/>
      <c r="H9" s="153"/>
      <c r="I9" s="153"/>
      <c r="J9" s="153"/>
      <c r="K9" s="153"/>
    </row>
    <row r="10" spans="1:133" s="100" customFormat="1" ht="19.5" customHeight="1" x14ac:dyDescent="0.2">
      <c r="A10" s="450"/>
      <c r="B10" s="229"/>
      <c r="C10" s="153"/>
      <c r="D10" s="153"/>
      <c r="E10" s="153"/>
      <c r="F10" s="153"/>
      <c r="G10" s="230"/>
    </row>
    <row r="11" spans="1:133" s="233" customFormat="1" ht="12.75" customHeight="1" x14ac:dyDescent="0.2">
      <c r="A11" s="1002" t="s">
        <v>979</v>
      </c>
      <c r="B11" s="952" t="s">
        <v>327</v>
      </c>
      <c r="C11" s="954">
        <f>Амортизация!C11</f>
        <v>42156</v>
      </c>
      <c r="D11" s="938" t="s">
        <v>981</v>
      </c>
      <c r="E11" s="938"/>
      <c r="F11" s="938"/>
      <c r="G11" s="938"/>
      <c r="H11" s="938"/>
      <c r="I11" s="938"/>
      <c r="J11" s="938"/>
      <c r="K11" s="938"/>
      <c r="L11" s="938"/>
      <c r="M11" s="938"/>
      <c r="N11" s="938"/>
      <c r="O11" s="939"/>
      <c r="P11" s="949" t="s">
        <v>923</v>
      </c>
    </row>
    <row r="12" spans="1:133" s="233" customFormat="1" ht="25.5" customHeight="1" x14ac:dyDescent="0.2">
      <c r="A12" s="1003"/>
      <c r="B12" s="953"/>
      <c r="C12" s="955"/>
      <c r="D12" s="235">
        <f>C11+31</f>
        <v>42187</v>
      </c>
      <c r="E12" s="235">
        <f>D12+31</f>
        <v>42218</v>
      </c>
      <c r="F12" s="235">
        <f t="shared" ref="F12:O12" si="0">E12+31</f>
        <v>42249</v>
      </c>
      <c r="G12" s="235">
        <f t="shared" si="0"/>
        <v>42280</v>
      </c>
      <c r="H12" s="235">
        <f t="shared" si="0"/>
        <v>42311</v>
      </c>
      <c r="I12" s="235">
        <f t="shared" si="0"/>
        <v>42342</v>
      </c>
      <c r="J12" s="235">
        <f t="shared" si="0"/>
        <v>42373</v>
      </c>
      <c r="K12" s="235">
        <f t="shared" si="0"/>
        <v>42404</v>
      </c>
      <c r="L12" s="235">
        <f t="shared" si="0"/>
        <v>42435</v>
      </c>
      <c r="M12" s="235">
        <f t="shared" si="0"/>
        <v>42466</v>
      </c>
      <c r="N12" s="235">
        <f t="shared" si="0"/>
        <v>42497</v>
      </c>
      <c r="O12" s="235">
        <f t="shared" si="0"/>
        <v>42528</v>
      </c>
      <c r="P12" s="950"/>
    </row>
    <row r="13" spans="1:133" s="121" customFormat="1" ht="12.75" customHeight="1" x14ac:dyDescent="0.2">
      <c r="A13" s="236">
        <v>1</v>
      </c>
      <c r="B13" s="236">
        <f>A13+1</f>
        <v>2</v>
      </c>
      <c r="C13" s="236">
        <f t="shared" ref="C13:P13" si="1">B13+1</f>
        <v>3</v>
      </c>
      <c r="D13" s="236">
        <f t="shared" si="1"/>
        <v>4</v>
      </c>
      <c r="E13" s="236">
        <f t="shared" si="1"/>
        <v>5</v>
      </c>
      <c r="F13" s="236">
        <f t="shared" si="1"/>
        <v>6</v>
      </c>
      <c r="G13" s="236">
        <f t="shared" si="1"/>
        <v>7</v>
      </c>
      <c r="H13" s="236">
        <f t="shared" si="1"/>
        <v>8</v>
      </c>
      <c r="I13" s="236">
        <f t="shared" si="1"/>
        <v>9</v>
      </c>
      <c r="J13" s="236">
        <f t="shared" si="1"/>
        <v>10</v>
      </c>
      <c r="K13" s="236">
        <f t="shared" si="1"/>
        <v>11</v>
      </c>
      <c r="L13" s="236">
        <f t="shared" si="1"/>
        <v>12</v>
      </c>
      <c r="M13" s="236">
        <f t="shared" si="1"/>
        <v>13</v>
      </c>
      <c r="N13" s="236">
        <f t="shared" si="1"/>
        <v>14</v>
      </c>
      <c r="O13" s="236">
        <f t="shared" si="1"/>
        <v>15</v>
      </c>
      <c r="P13" s="236">
        <f t="shared" si="1"/>
        <v>16</v>
      </c>
    </row>
    <row r="14" spans="1:133" s="455" customFormat="1" x14ac:dyDescent="0.2">
      <c r="A14" s="451"/>
      <c r="B14" s="452"/>
      <c r="C14" s="453"/>
      <c r="D14" s="453"/>
      <c r="E14" s="453"/>
      <c r="F14" s="453"/>
      <c r="G14" s="453"/>
      <c r="H14" s="453"/>
      <c r="I14" s="453"/>
      <c r="J14" s="453"/>
      <c r="K14" s="453"/>
      <c r="L14" s="453"/>
      <c r="M14" s="453"/>
      <c r="N14" s="453"/>
      <c r="O14" s="453"/>
      <c r="P14" s="454"/>
    </row>
    <row r="15" spans="1:133" x14ac:dyDescent="0.2">
      <c r="A15" s="501" t="s">
        <v>453</v>
      </c>
      <c r="B15" s="428" t="str">
        <f>VLOOKUP($A15,СтатьиДЗ,COLUMN(Справочники!D:D)-1,FALSE)</f>
        <v>Оплата труда</v>
      </c>
      <c r="C15" s="477"/>
      <c r="D15" s="457"/>
      <c r="E15" s="457"/>
      <c r="F15" s="457"/>
      <c r="G15" s="457"/>
      <c r="H15" s="457"/>
      <c r="I15" s="457"/>
      <c r="J15" s="457"/>
      <c r="K15" s="457"/>
      <c r="L15" s="457"/>
      <c r="M15" s="457"/>
      <c r="N15" s="457"/>
      <c r="O15" s="457"/>
      <c r="P15" s="478"/>
      <c r="Q15" s="479"/>
      <c r="R15" s="479"/>
      <c r="S15" s="479"/>
      <c r="T15" s="479"/>
      <c r="U15" s="479"/>
      <c r="V15" s="479"/>
      <c r="W15" s="479"/>
      <c r="X15" s="479"/>
      <c r="Y15" s="479"/>
      <c r="Z15" s="479"/>
      <c r="AA15" s="479"/>
      <c r="AB15" s="479"/>
      <c r="AC15" s="479"/>
      <c r="AD15" s="479"/>
      <c r="AE15" s="479"/>
      <c r="AF15" s="479"/>
      <c r="AG15" s="479"/>
      <c r="AH15" s="479"/>
      <c r="AI15" s="479"/>
      <c r="AJ15" s="479"/>
      <c r="AK15" s="479"/>
      <c r="AL15" s="479"/>
      <c r="AM15" s="479"/>
      <c r="AN15" s="479"/>
      <c r="AO15" s="479"/>
      <c r="AP15" s="479"/>
      <c r="AQ15" s="479"/>
      <c r="AR15" s="479"/>
      <c r="AS15" s="479"/>
      <c r="AT15" s="479"/>
      <c r="AU15" s="479"/>
      <c r="AV15" s="479"/>
      <c r="AW15" s="479"/>
      <c r="AX15" s="479"/>
      <c r="AY15" s="479"/>
      <c r="AZ15" s="479"/>
      <c r="BA15" s="479"/>
      <c r="BB15" s="479"/>
      <c r="BC15" s="479"/>
      <c r="BD15" s="479"/>
      <c r="BE15" s="479"/>
      <c r="BF15" s="479"/>
      <c r="BG15" s="479"/>
      <c r="BH15" s="479"/>
      <c r="BI15" s="479"/>
      <c r="BJ15" s="479"/>
      <c r="BK15" s="479"/>
      <c r="BL15" s="479"/>
      <c r="BM15" s="479"/>
      <c r="BN15" s="479"/>
      <c r="BO15" s="479"/>
      <c r="BP15" s="479"/>
      <c r="BQ15" s="479"/>
      <c r="BR15" s="479"/>
      <c r="BS15" s="479"/>
      <c r="BT15" s="479"/>
      <c r="BU15" s="479"/>
      <c r="BV15" s="479"/>
      <c r="BW15" s="479"/>
      <c r="BX15" s="479"/>
      <c r="BY15" s="479"/>
      <c r="BZ15" s="479"/>
      <c r="CA15" s="479"/>
      <c r="CB15" s="479"/>
      <c r="CC15" s="479"/>
      <c r="CD15" s="479"/>
      <c r="CE15" s="479"/>
      <c r="CF15" s="479"/>
      <c r="CG15" s="479"/>
      <c r="CH15" s="479"/>
      <c r="CI15" s="479"/>
      <c r="CJ15" s="479"/>
      <c r="CK15" s="479"/>
      <c r="CL15" s="479"/>
      <c r="CM15" s="479"/>
      <c r="CN15" s="479"/>
      <c r="CO15" s="479"/>
      <c r="CP15" s="479"/>
      <c r="CQ15" s="479"/>
      <c r="CR15" s="479"/>
      <c r="CS15" s="479"/>
      <c r="CT15" s="479"/>
      <c r="CU15" s="479"/>
      <c r="CV15" s="479"/>
      <c r="CW15" s="479"/>
      <c r="CX15" s="479"/>
      <c r="CY15" s="479"/>
      <c r="CZ15" s="479"/>
      <c r="DA15" s="479"/>
      <c r="DB15" s="479"/>
      <c r="DC15" s="479"/>
      <c r="DD15" s="479"/>
      <c r="DE15" s="479"/>
      <c r="DF15" s="479"/>
      <c r="DG15" s="479"/>
      <c r="DH15" s="479"/>
      <c r="DI15" s="479"/>
      <c r="DJ15" s="479"/>
      <c r="DK15" s="479"/>
      <c r="DL15" s="479"/>
      <c r="DM15" s="479"/>
      <c r="DN15" s="479"/>
      <c r="DO15" s="479"/>
      <c r="DP15" s="479"/>
      <c r="DQ15" s="479"/>
      <c r="DR15" s="479"/>
      <c r="DS15" s="479"/>
      <c r="DT15" s="479"/>
      <c r="DU15" s="479"/>
      <c r="DV15" s="479"/>
      <c r="DW15" s="479"/>
      <c r="DX15" s="479"/>
      <c r="DY15" s="479"/>
      <c r="DZ15" s="479"/>
      <c r="EA15" s="479"/>
      <c r="EB15" s="479"/>
      <c r="EC15" s="479"/>
    </row>
    <row r="16" spans="1:133" s="472" customFormat="1" ht="11.25" x14ac:dyDescent="0.2">
      <c r="A16" s="471" t="s">
        <v>328</v>
      </c>
      <c r="C16" s="473"/>
      <c r="D16" s="474" t="e">
        <f t="shared" ref="D16:O16" si="2">C21/((C18)/30)</f>
        <v>#DIV/0!</v>
      </c>
      <c r="E16" s="474" t="e">
        <f t="shared" si="2"/>
        <v>#DIV/0!</v>
      </c>
      <c r="F16" s="474" t="e">
        <f t="shared" si="2"/>
        <v>#DIV/0!</v>
      </c>
      <c r="G16" s="474" t="e">
        <f t="shared" si="2"/>
        <v>#DIV/0!</v>
      </c>
      <c r="H16" s="474" t="e">
        <f t="shared" si="2"/>
        <v>#DIV/0!</v>
      </c>
      <c r="I16" s="474" t="e">
        <f t="shared" si="2"/>
        <v>#DIV/0!</v>
      </c>
      <c r="J16" s="474" t="e">
        <f t="shared" si="2"/>
        <v>#DIV/0!</v>
      </c>
      <c r="K16" s="474" t="e">
        <f t="shared" si="2"/>
        <v>#DIV/0!</v>
      </c>
      <c r="L16" s="474" t="e">
        <f t="shared" si="2"/>
        <v>#DIV/0!</v>
      </c>
      <c r="M16" s="474" t="e">
        <f t="shared" si="2"/>
        <v>#DIV/0!</v>
      </c>
      <c r="N16" s="474" t="e">
        <f t="shared" si="2"/>
        <v>#DIV/0!</v>
      </c>
      <c r="O16" s="474" t="e">
        <f t="shared" si="2"/>
        <v>#DIV/0!</v>
      </c>
      <c r="P16" s="475"/>
      <c r="Q16" s="476"/>
      <c r="R16" s="476"/>
      <c r="S16" s="476"/>
      <c r="T16" s="476"/>
      <c r="U16" s="476"/>
      <c r="V16" s="476"/>
      <c r="W16" s="476"/>
      <c r="X16" s="476"/>
      <c r="Y16" s="476"/>
      <c r="Z16" s="476"/>
      <c r="AA16" s="476"/>
      <c r="AB16" s="476"/>
      <c r="AC16" s="476"/>
      <c r="AD16" s="476"/>
      <c r="AE16" s="476"/>
      <c r="AF16" s="476"/>
      <c r="AG16" s="476"/>
      <c r="AH16" s="476"/>
      <c r="AI16" s="476"/>
      <c r="AJ16" s="476"/>
      <c r="AK16" s="476"/>
      <c r="AL16" s="476"/>
      <c r="AM16" s="476"/>
      <c r="AN16" s="476"/>
      <c r="AO16" s="476"/>
      <c r="AP16" s="476"/>
      <c r="AQ16" s="476"/>
      <c r="AR16" s="476"/>
      <c r="AS16" s="476"/>
      <c r="AT16" s="476"/>
      <c r="AU16" s="476"/>
      <c r="AV16" s="476"/>
      <c r="AW16" s="476"/>
      <c r="AX16" s="476"/>
      <c r="AY16" s="476"/>
      <c r="AZ16" s="476"/>
      <c r="BA16" s="476"/>
      <c r="BB16" s="476"/>
      <c r="BC16" s="476"/>
      <c r="BD16" s="476"/>
      <c r="BE16" s="476"/>
      <c r="BF16" s="476"/>
      <c r="BG16" s="476"/>
      <c r="BH16" s="476"/>
      <c r="BI16" s="476"/>
      <c r="BJ16" s="476"/>
      <c r="BK16" s="476"/>
      <c r="BL16" s="476"/>
      <c r="BM16" s="476"/>
      <c r="BN16" s="476"/>
      <c r="BO16" s="476"/>
      <c r="BP16" s="476"/>
      <c r="BQ16" s="476"/>
      <c r="BR16" s="476"/>
      <c r="BS16" s="476"/>
      <c r="BT16" s="476"/>
      <c r="BU16" s="476"/>
      <c r="BV16" s="476"/>
      <c r="BW16" s="476"/>
      <c r="BX16" s="476"/>
      <c r="BY16" s="476"/>
      <c r="BZ16" s="476"/>
      <c r="CA16" s="476"/>
      <c r="CB16" s="476"/>
      <c r="CC16" s="476"/>
      <c r="CD16" s="476"/>
      <c r="CE16" s="476"/>
      <c r="CF16" s="476"/>
      <c r="CG16" s="476"/>
      <c r="CH16" s="476"/>
      <c r="CI16" s="476"/>
      <c r="CJ16" s="476"/>
      <c r="CK16" s="476"/>
      <c r="CL16" s="476"/>
      <c r="CM16" s="476"/>
      <c r="CN16" s="476"/>
      <c r="CO16" s="476"/>
      <c r="CP16" s="476"/>
      <c r="CQ16" s="476"/>
      <c r="CR16" s="476"/>
      <c r="CS16" s="476"/>
      <c r="CT16" s="476"/>
      <c r="CU16" s="476"/>
      <c r="CV16" s="476"/>
      <c r="CW16" s="476"/>
      <c r="CX16" s="476"/>
      <c r="CY16" s="476"/>
      <c r="CZ16" s="476"/>
      <c r="DA16" s="476"/>
      <c r="DB16" s="476"/>
      <c r="DC16" s="476"/>
      <c r="DD16" s="476"/>
      <c r="DE16" s="476"/>
      <c r="DF16" s="476"/>
      <c r="DG16" s="476"/>
      <c r="DH16" s="476"/>
      <c r="DI16" s="476"/>
      <c r="DJ16" s="476"/>
      <c r="DK16" s="476"/>
      <c r="DL16" s="476"/>
      <c r="DM16" s="476"/>
      <c r="DN16" s="476"/>
      <c r="DO16" s="476"/>
      <c r="DP16" s="476"/>
      <c r="DQ16" s="476"/>
      <c r="DR16" s="476"/>
      <c r="DS16" s="476"/>
      <c r="DT16" s="476"/>
      <c r="DU16" s="476"/>
      <c r="DV16" s="476"/>
      <c r="DW16" s="476"/>
      <c r="DX16" s="476"/>
      <c r="DY16" s="476"/>
      <c r="DZ16" s="476"/>
      <c r="EA16" s="476"/>
      <c r="EB16" s="476"/>
      <c r="EC16" s="476"/>
    </row>
    <row r="17" spans="1:133" x14ac:dyDescent="0.2">
      <c r="A17" s="456" t="s">
        <v>312</v>
      </c>
      <c r="C17" s="477"/>
      <c r="D17" s="457">
        <f t="shared" ref="D17:O17" si="3">C21</f>
        <v>0</v>
      </c>
      <c r="E17" s="457">
        <f t="shared" si="3"/>
        <v>0</v>
      </c>
      <c r="F17" s="457">
        <f t="shared" si="3"/>
        <v>0</v>
      </c>
      <c r="G17" s="457">
        <f t="shared" si="3"/>
        <v>0</v>
      </c>
      <c r="H17" s="457">
        <f t="shared" si="3"/>
        <v>0</v>
      </c>
      <c r="I17" s="457">
        <f t="shared" si="3"/>
        <v>0</v>
      </c>
      <c r="J17" s="457">
        <f t="shared" si="3"/>
        <v>0</v>
      </c>
      <c r="K17" s="457">
        <f t="shared" si="3"/>
        <v>0</v>
      </c>
      <c r="L17" s="457">
        <f t="shared" si="3"/>
        <v>0</v>
      </c>
      <c r="M17" s="457">
        <f t="shared" si="3"/>
        <v>0</v>
      </c>
      <c r="N17" s="457">
        <f t="shared" si="3"/>
        <v>0</v>
      </c>
      <c r="O17" s="457">
        <f t="shared" si="3"/>
        <v>0</v>
      </c>
      <c r="P17" s="478">
        <f>C21</f>
        <v>0</v>
      </c>
      <c r="Q17" s="479"/>
      <c r="R17" s="479"/>
      <c r="S17" s="479"/>
      <c r="T17" s="479"/>
      <c r="U17" s="479"/>
      <c r="V17" s="479"/>
      <c r="W17" s="479"/>
      <c r="X17" s="479"/>
      <c r="Y17" s="479"/>
      <c r="Z17" s="479"/>
      <c r="AA17" s="479"/>
      <c r="AB17" s="479"/>
      <c r="AC17" s="479"/>
      <c r="AD17" s="479"/>
      <c r="AE17" s="479"/>
      <c r="AF17" s="479"/>
      <c r="AG17" s="479"/>
      <c r="AH17" s="479"/>
      <c r="AI17" s="479"/>
      <c r="AJ17" s="479"/>
      <c r="AK17" s="479"/>
      <c r="AL17" s="479"/>
      <c r="AM17" s="479"/>
      <c r="AN17" s="479"/>
      <c r="AO17" s="479"/>
      <c r="AP17" s="479"/>
      <c r="AQ17" s="479"/>
      <c r="AR17" s="479"/>
      <c r="AS17" s="479"/>
      <c r="AT17" s="479"/>
      <c r="AU17" s="479"/>
      <c r="AV17" s="479"/>
      <c r="AW17" s="479"/>
      <c r="AX17" s="479"/>
      <c r="AY17" s="479"/>
      <c r="AZ17" s="479"/>
      <c r="BA17" s="479"/>
      <c r="BB17" s="479"/>
      <c r="BC17" s="479"/>
      <c r="BD17" s="479"/>
      <c r="BE17" s="479"/>
      <c r="BF17" s="479"/>
      <c r="BG17" s="479"/>
      <c r="BH17" s="479"/>
      <c r="BI17" s="479"/>
      <c r="BJ17" s="479"/>
      <c r="BK17" s="479"/>
      <c r="BL17" s="479"/>
      <c r="BM17" s="479"/>
      <c r="BN17" s="479"/>
      <c r="BO17" s="479"/>
      <c r="BP17" s="479"/>
      <c r="BQ17" s="479"/>
      <c r="BR17" s="479"/>
      <c r="BS17" s="479"/>
      <c r="BT17" s="479"/>
      <c r="BU17" s="479"/>
      <c r="BV17" s="479"/>
      <c r="BW17" s="479"/>
      <c r="BX17" s="479"/>
      <c r="BY17" s="479"/>
      <c r="BZ17" s="479"/>
      <c r="CA17" s="479"/>
      <c r="CB17" s="479"/>
      <c r="CC17" s="479"/>
      <c r="CD17" s="479"/>
      <c r="CE17" s="479"/>
      <c r="CF17" s="479"/>
      <c r="CG17" s="479"/>
      <c r="CH17" s="479"/>
      <c r="CI17" s="479"/>
      <c r="CJ17" s="479"/>
      <c r="CK17" s="479"/>
      <c r="CL17" s="479"/>
      <c r="CM17" s="479"/>
      <c r="CN17" s="479"/>
      <c r="CO17" s="479"/>
      <c r="CP17" s="479"/>
      <c r="CQ17" s="479"/>
      <c r="CR17" s="479"/>
      <c r="CS17" s="479"/>
      <c r="CT17" s="479"/>
      <c r="CU17" s="479"/>
      <c r="CV17" s="479"/>
      <c r="CW17" s="479"/>
      <c r="CX17" s="479"/>
      <c r="CY17" s="479"/>
      <c r="CZ17" s="479"/>
      <c r="DA17" s="479"/>
      <c r="DB17" s="479"/>
      <c r="DC17" s="479"/>
      <c r="DD17" s="479"/>
      <c r="DE17" s="479"/>
      <c r="DF17" s="479"/>
      <c r="DG17" s="479"/>
      <c r="DH17" s="479"/>
      <c r="DI17" s="479"/>
      <c r="DJ17" s="479"/>
      <c r="DK17" s="479"/>
      <c r="DL17" s="479"/>
      <c r="DM17" s="479"/>
      <c r="DN17" s="479"/>
      <c r="DO17" s="479"/>
      <c r="DP17" s="479"/>
      <c r="DQ17" s="479"/>
      <c r="DR17" s="479"/>
      <c r="DS17" s="479"/>
      <c r="DT17" s="479"/>
      <c r="DU17" s="479"/>
      <c r="DV17" s="479"/>
      <c r="DW17" s="479"/>
      <c r="DX17" s="479"/>
      <c r="DY17" s="479"/>
      <c r="DZ17" s="479"/>
      <c r="EA17" s="479"/>
      <c r="EB17" s="479"/>
      <c r="EC17" s="479"/>
    </row>
    <row r="18" spans="1:133" x14ac:dyDescent="0.2">
      <c r="B18" s="470" t="s">
        <v>169</v>
      </c>
      <c r="C18" s="480"/>
      <c r="D18" s="457">
        <f>SUMIF(БДР!$B$333:$B$372,$A$15,БДР!D$333:D$372)</f>
        <v>0</v>
      </c>
      <c r="E18" s="457">
        <f>SUMIF(БДР!$B$333:$B$372,$A$15,БДР!E$333:E$372)</f>
        <v>0</v>
      </c>
      <c r="F18" s="457">
        <f>SUMIF(БДР!$B$333:$B$372,$A$15,БДР!F$333:F$372)</f>
        <v>0</v>
      </c>
      <c r="G18" s="457">
        <f>SUMIF(БДР!$B$333:$B$372,$A$15,БДР!G$333:G$372)</f>
        <v>0</v>
      </c>
      <c r="H18" s="457">
        <f>SUMIF(БДР!$B$333:$B$372,$A$15,БДР!H$333:H$372)</f>
        <v>0</v>
      </c>
      <c r="I18" s="457">
        <f>SUMIF(БДР!$B$333:$B$372,$A$15,БДР!I$333:I$372)</f>
        <v>0</v>
      </c>
      <c r="J18" s="457">
        <f>SUMIF(БДР!$B$333:$B$372,$A$15,БДР!J$333:J$372)</f>
        <v>0</v>
      </c>
      <c r="K18" s="457">
        <f>SUMIF(БДР!$B$333:$B$372,$A$15,БДР!K$333:K$372)</f>
        <v>0</v>
      </c>
      <c r="L18" s="457">
        <f>SUMIF(БДР!$B$333:$B$372,$A$15,БДР!L$333:L$372)</f>
        <v>0</v>
      </c>
      <c r="M18" s="457">
        <f>SUMIF(БДР!$B$333:$B$372,$A$15,БДР!M$333:M$372)</f>
        <v>0</v>
      </c>
      <c r="N18" s="457">
        <f>SUMIF(БДР!$B$333:$B$372,$A$15,БДР!N$333:N$372)</f>
        <v>0</v>
      </c>
      <c r="O18" s="457">
        <f>SUMIF(БДР!$B$333:$B$372,$A$15,БДР!O$333:O$372)</f>
        <v>0</v>
      </c>
      <c r="P18" s="478">
        <f>SUM(D18:O18)</f>
        <v>0</v>
      </c>
      <c r="Q18" s="479"/>
      <c r="R18" s="479"/>
      <c r="S18" s="479"/>
      <c r="T18" s="479"/>
      <c r="U18" s="479"/>
      <c r="V18" s="479"/>
      <c r="W18" s="479"/>
      <c r="X18" s="479"/>
      <c r="Y18" s="479"/>
      <c r="Z18" s="479"/>
      <c r="AA18" s="479"/>
      <c r="AB18" s="479"/>
      <c r="AC18" s="479"/>
      <c r="AD18" s="479"/>
      <c r="AE18" s="479"/>
      <c r="AF18" s="479"/>
      <c r="AG18" s="479"/>
      <c r="AH18" s="479"/>
      <c r="AI18" s="479"/>
      <c r="AJ18" s="479"/>
      <c r="AK18" s="479"/>
      <c r="AL18" s="479"/>
      <c r="AM18" s="479"/>
      <c r="AN18" s="479"/>
      <c r="AO18" s="479"/>
      <c r="AP18" s="479"/>
      <c r="AQ18" s="479"/>
      <c r="AR18" s="479"/>
      <c r="AS18" s="479"/>
      <c r="AT18" s="479"/>
      <c r="AU18" s="479"/>
      <c r="AV18" s="479"/>
      <c r="AW18" s="479"/>
      <c r="AX18" s="479"/>
      <c r="AY18" s="479"/>
      <c r="AZ18" s="479"/>
      <c r="BA18" s="479"/>
      <c r="BB18" s="479"/>
      <c r="BC18" s="479"/>
      <c r="BD18" s="479"/>
      <c r="BE18" s="479"/>
      <c r="BF18" s="479"/>
      <c r="BG18" s="479"/>
      <c r="BH18" s="479"/>
      <c r="BI18" s="479"/>
      <c r="BJ18" s="479"/>
      <c r="BK18" s="479"/>
      <c r="BL18" s="479"/>
      <c r="BM18" s="479"/>
      <c r="BN18" s="479"/>
      <c r="BO18" s="479"/>
      <c r="BP18" s="479"/>
      <c r="BQ18" s="479"/>
      <c r="BR18" s="479"/>
      <c r="BS18" s="479"/>
      <c r="BT18" s="479"/>
      <c r="BU18" s="479"/>
      <c r="BV18" s="479"/>
      <c r="BW18" s="479"/>
      <c r="BX18" s="479"/>
      <c r="BY18" s="479"/>
      <c r="BZ18" s="479"/>
      <c r="CA18" s="479"/>
      <c r="CB18" s="479"/>
      <c r="CC18" s="479"/>
      <c r="CD18" s="479"/>
      <c r="CE18" s="479"/>
      <c r="CF18" s="479"/>
      <c r="CG18" s="479"/>
      <c r="CH18" s="479"/>
      <c r="CI18" s="479"/>
      <c r="CJ18" s="479"/>
      <c r="CK18" s="479"/>
      <c r="CL18" s="479"/>
      <c r="CM18" s="479"/>
      <c r="CN18" s="479"/>
      <c r="CO18" s="479"/>
      <c r="CP18" s="479"/>
      <c r="CQ18" s="479"/>
      <c r="CR18" s="479"/>
      <c r="CS18" s="479"/>
      <c r="CT18" s="479"/>
      <c r="CU18" s="479"/>
      <c r="CV18" s="479"/>
      <c r="CW18" s="479"/>
      <c r="CX18" s="479"/>
      <c r="CY18" s="479"/>
      <c r="CZ18" s="479"/>
      <c r="DA18" s="479"/>
      <c r="DB18" s="479"/>
      <c r="DC18" s="479"/>
      <c r="DD18" s="479"/>
      <c r="DE18" s="479"/>
      <c r="DF18" s="479"/>
      <c r="DG18" s="479"/>
      <c r="DH18" s="479"/>
      <c r="DI18" s="479"/>
      <c r="DJ18" s="479"/>
      <c r="DK18" s="479"/>
      <c r="DL18" s="479"/>
      <c r="DM18" s="479"/>
      <c r="DN18" s="479"/>
      <c r="DO18" s="479"/>
      <c r="DP18" s="479"/>
      <c r="DQ18" s="479"/>
      <c r="DR18" s="479"/>
      <c r="DS18" s="479"/>
      <c r="DT18" s="479"/>
      <c r="DU18" s="479"/>
      <c r="DV18" s="479"/>
      <c r="DW18" s="479"/>
      <c r="DX18" s="479"/>
      <c r="DY18" s="479"/>
      <c r="DZ18" s="479"/>
      <c r="EA18" s="479"/>
      <c r="EB18" s="479"/>
      <c r="EC18" s="479"/>
    </row>
    <row r="19" spans="1:133" x14ac:dyDescent="0.2">
      <c r="B19" s="470" t="s">
        <v>183</v>
      </c>
      <c r="C19" s="457"/>
      <c r="D19" s="508">
        <f>БДДС!C24</f>
        <v>0</v>
      </c>
      <c r="E19" s="508">
        <f>БДДС!D24</f>
        <v>0</v>
      </c>
      <c r="F19" s="508">
        <f>БДДС!E24</f>
        <v>0</v>
      </c>
      <c r="G19" s="508">
        <f>БДДС!F24</f>
        <v>0</v>
      </c>
      <c r="H19" s="508">
        <f>БДДС!G24</f>
        <v>0</v>
      </c>
      <c r="I19" s="508">
        <f>БДДС!H24</f>
        <v>0</v>
      </c>
      <c r="J19" s="508">
        <f>БДДС!I24</f>
        <v>0</v>
      </c>
      <c r="K19" s="508">
        <f>БДДС!J24</f>
        <v>0</v>
      </c>
      <c r="L19" s="508">
        <f>БДДС!K24</f>
        <v>0</v>
      </c>
      <c r="M19" s="508">
        <f>БДДС!L24</f>
        <v>0</v>
      </c>
      <c r="N19" s="508">
        <f>БДДС!M24</f>
        <v>0</v>
      </c>
      <c r="O19" s="508">
        <f>БДДС!N24</f>
        <v>0</v>
      </c>
      <c r="P19" s="478">
        <f>SUM(D19:O19)</f>
        <v>0</v>
      </c>
      <c r="Q19" s="479"/>
      <c r="R19" s="479"/>
      <c r="S19" s="479"/>
      <c r="T19" s="479"/>
      <c r="U19" s="479"/>
      <c r="V19" s="479"/>
      <c r="W19" s="479"/>
      <c r="X19" s="479"/>
      <c r="Y19" s="479"/>
      <c r="Z19" s="479"/>
      <c r="AA19" s="479"/>
      <c r="AB19" s="479"/>
      <c r="AC19" s="479"/>
      <c r="AD19" s="479"/>
      <c r="AE19" s="479"/>
      <c r="AF19" s="479"/>
      <c r="AG19" s="479"/>
      <c r="AH19" s="479"/>
      <c r="AI19" s="479"/>
      <c r="AJ19" s="479"/>
      <c r="AK19" s="479"/>
      <c r="AL19" s="479"/>
      <c r="AM19" s="479"/>
      <c r="AN19" s="479"/>
      <c r="AO19" s="479"/>
      <c r="AP19" s="479"/>
      <c r="AQ19" s="479"/>
      <c r="AR19" s="479"/>
      <c r="AS19" s="479"/>
      <c r="AT19" s="479"/>
      <c r="AU19" s="479"/>
      <c r="AV19" s="479"/>
      <c r="AW19" s="479"/>
      <c r="AX19" s="479"/>
      <c r="AY19" s="479"/>
      <c r="AZ19" s="479"/>
      <c r="BA19" s="479"/>
      <c r="BB19" s="479"/>
      <c r="BC19" s="479"/>
      <c r="BD19" s="479"/>
      <c r="BE19" s="479"/>
      <c r="BF19" s="479"/>
      <c r="BG19" s="479"/>
      <c r="BH19" s="479"/>
      <c r="BI19" s="479"/>
      <c r="BJ19" s="479"/>
      <c r="BK19" s="479"/>
      <c r="BL19" s="479"/>
      <c r="BM19" s="479"/>
      <c r="BN19" s="479"/>
      <c r="BO19" s="479"/>
      <c r="BP19" s="479"/>
      <c r="BQ19" s="479"/>
      <c r="BR19" s="479"/>
      <c r="BS19" s="479"/>
      <c r="BT19" s="479"/>
      <c r="BU19" s="479"/>
      <c r="BV19" s="479"/>
      <c r="BW19" s="479"/>
      <c r="BX19" s="479"/>
      <c r="BY19" s="479"/>
      <c r="BZ19" s="479"/>
      <c r="CA19" s="479"/>
      <c r="CB19" s="479"/>
      <c r="CC19" s="479"/>
      <c r="CD19" s="479"/>
      <c r="CE19" s="479"/>
      <c r="CF19" s="479"/>
      <c r="CG19" s="479"/>
      <c r="CH19" s="479"/>
      <c r="CI19" s="479"/>
      <c r="CJ19" s="479"/>
      <c r="CK19" s="479"/>
      <c r="CL19" s="479"/>
      <c r="CM19" s="479"/>
      <c r="CN19" s="479"/>
      <c r="CO19" s="479"/>
      <c r="CP19" s="479"/>
      <c r="CQ19" s="479"/>
      <c r="CR19" s="479"/>
      <c r="CS19" s="479"/>
      <c r="CT19" s="479"/>
      <c r="CU19" s="479"/>
      <c r="CV19" s="479"/>
      <c r="CW19" s="479"/>
      <c r="CX19" s="479"/>
      <c r="CY19" s="479"/>
      <c r="CZ19" s="479"/>
      <c r="DA19" s="479"/>
      <c r="DB19" s="479"/>
      <c r="DC19" s="479"/>
      <c r="DD19" s="479"/>
      <c r="DE19" s="479"/>
      <c r="DF19" s="479"/>
      <c r="DG19" s="479"/>
      <c r="DH19" s="479"/>
      <c r="DI19" s="479"/>
      <c r="DJ19" s="479"/>
      <c r="DK19" s="479"/>
      <c r="DL19" s="479"/>
      <c r="DM19" s="479"/>
      <c r="DN19" s="479"/>
      <c r="DO19" s="479"/>
      <c r="DP19" s="479"/>
      <c r="DQ19" s="479"/>
      <c r="DR19" s="479"/>
      <c r="DS19" s="479"/>
      <c r="DT19" s="479"/>
      <c r="DU19" s="479"/>
      <c r="DV19" s="479"/>
      <c r="DW19" s="479"/>
      <c r="DX19" s="479"/>
      <c r="DY19" s="479"/>
      <c r="DZ19" s="479"/>
      <c r="EA19" s="479"/>
      <c r="EB19" s="479"/>
      <c r="EC19" s="479"/>
    </row>
    <row r="20" spans="1:133" x14ac:dyDescent="0.2">
      <c r="B20" s="470" t="s">
        <v>34</v>
      </c>
      <c r="C20" s="481"/>
      <c r="D20" s="481">
        <f>D21-(D17+D18-D19)</f>
        <v>0</v>
      </c>
      <c r="E20" s="481">
        <f t="shared" ref="E20:O20" si="4">E21-(E17+E18-E19)</f>
        <v>0</v>
      </c>
      <c r="F20" s="481">
        <f t="shared" si="4"/>
        <v>0</v>
      </c>
      <c r="G20" s="481">
        <f t="shared" si="4"/>
        <v>0</v>
      </c>
      <c r="H20" s="481">
        <f t="shared" si="4"/>
        <v>0</v>
      </c>
      <c r="I20" s="481">
        <f t="shared" si="4"/>
        <v>0</v>
      </c>
      <c r="J20" s="481">
        <f t="shared" si="4"/>
        <v>0</v>
      </c>
      <c r="K20" s="481">
        <f t="shared" si="4"/>
        <v>0</v>
      </c>
      <c r="L20" s="481">
        <f t="shared" si="4"/>
        <v>0</v>
      </c>
      <c r="M20" s="481">
        <f t="shared" si="4"/>
        <v>0</v>
      </c>
      <c r="N20" s="481">
        <f t="shared" si="4"/>
        <v>0</v>
      </c>
      <c r="O20" s="481">
        <f t="shared" si="4"/>
        <v>0</v>
      </c>
      <c r="P20" s="482"/>
      <c r="Q20" s="479"/>
      <c r="R20" s="479"/>
      <c r="S20" s="479"/>
      <c r="T20" s="479"/>
      <c r="U20" s="479"/>
      <c r="V20" s="479"/>
      <c r="W20" s="479"/>
      <c r="X20" s="479"/>
      <c r="Y20" s="479"/>
      <c r="Z20" s="479"/>
      <c r="AA20" s="479"/>
      <c r="AB20" s="479"/>
      <c r="AC20" s="479"/>
      <c r="AD20" s="479"/>
      <c r="AE20" s="479"/>
      <c r="AF20" s="479"/>
      <c r="AG20" s="479"/>
      <c r="AH20" s="479"/>
      <c r="AI20" s="479"/>
      <c r="AJ20" s="479"/>
      <c r="AK20" s="479"/>
      <c r="AL20" s="479"/>
      <c r="AM20" s="479"/>
      <c r="AN20" s="479"/>
      <c r="AO20" s="479"/>
      <c r="AP20" s="479"/>
      <c r="AQ20" s="479"/>
      <c r="AR20" s="479"/>
      <c r="AS20" s="479"/>
      <c r="AT20" s="479"/>
      <c r="AU20" s="479"/>
      <c r="AV20" s="479"/>
      <c r="AW20" s="479"/>
      <c r="AX20" s="479"/>
      <c r="AY20" s="479"/>
      <c r="AZ20" s="479"/>
      <c r="BA20" s="479"/>
      <c r="BB20" s="479"/>
      <c r="BC20" s="479"/>
      <c r="BD20" s="479"/>
      <c r="BE20" s="479"/>
      <c r="BF20" s="479"/>
      <c r="BG20" s="479"/>
      <c r="BH20" s="479"/>
      <c r="BI20" s="479"/>
      <c r="BJ20" s="479"/>
      <c r="BK20" s="479"/>
      <c r="BL20" s="479"/>
      <c r="BM20" s="479"/>
      <c r="BN20" s="479"/>
      <c r="BO20" s="479"/>
      <c r="BP20" s="479"/>
      <c r="BQ20" s="479"/>
      <c r="BR20" s="479"/>
      <c r="BS20" s="479"/>
      <c r="BT20" s="479"/>
      <c r="BU20" s="479"/>
      <c r="BV20" s="479"/>
      <c r="BW20" s="479"/>
      <c r="BX20" s="479"/>
      <c r="BY20" s="479"/>
      <c r="BZ20" s="479"/>
      <c r="CA20" s="479"/>
      <c r="CB20" s="479"/>
      <c r="CC20" s="479"/>
      <c r="CD20" s="479"/>
      <c r="CE20" s="479"/>
      <c r="CF20" s="479"/>
      <c r="CG20" s="479"/>
      <c r="CH20" s="479"/>
      <c r="CI20" s="479"/>
      <c r="CJ20" s="479"/>
      <c r="CK20" s="479"/>
      <c r="CL20" s="479"/>
      <c r="CM20" s="479"/>
      <c r="CN20" s="479"/>
      <c r="CO20" s="479"/>
      <c r="CP20" s="479"/>
      <c r="CQ20" s="479"/>
      <c r="CR20" s="479"/>
      <c r="CS20" s="479"/>
      <c r="CT20" s="479"/>
      <c r="CU20" s="479"/>
      <c r="CV20" s="479"/>
      <c r="CW20" s="479"/>
      <c r="CX20" s="479"/>
      <c r="CY20" s="479"/>
      <c r="CZ20" s="479"/>
      <c r="DA20" s="479"/>
      <c r="DB20" s="479"/>
      <c r="DC20" s="479"/>
      <c r="DD20" s="479"/>
      <c r="DE20" s="479"/>
      <c r="DF20" s="479"/>
      <c r="DG20" s="479"/>
      <c r="DH20" s="479"/>
      <c r="DI20" s="479"/>
      <c r="DJ20" s="479"/>
      <c r="DK20" s="479"/>
      <c r="DL20" s="479"/>
      <c r="DM20" s="479"/>
      <c r="DN20" s="479"/>
      <c r="DO20" s="479"/>
      <c r="DP20" s="479"/>
      <c r="DQ20" s="479"/>
      <c r="DR20" s="479"/>
      <c r="DS20" s="479"/>
      <c r="DT20" s="479"/>
      <c r="DU20" s="479"/>
      <c r="DV20" s="479"/>
      <c r="DW20" s="479"/>
      <c r="DX20" s="479"/>
      <c r="DY20" s="479"/>
      <c r="DZ20" s="479"/>
      <c r="EA20" s="479"/>
      <c r="EB20" s="479"/>
      <c r="EC20" s="479"/>
    </row>
    <row r="21" spans="1:133" x14ac:dyDescent="0.2">
      <c r="A21" s="483" t="s">
        <v>313</v>
      </c>
      <c r="B21" s="484"/>
      <c r="C21" s="498"/>
      <c r="D21" s="521"/>
      <c r="E21" s="521"/>
      <c r="F21" s="521"/>
      <c r="G21" s="521"/>
      <c r="H21" s="521"/>
      <c r="I21" s="521"/>
      <c r="J21" s="521"/>
      <c r="K21" s="521"/>
      <c r="L21" s="521"/>
      <c r="M21" s="521"/>
      <c r="N21" s="521"/>
      <c r="O21" s="521"/>
      <c r="P21" s="500">
        <f>O21</f>
        <v>0</v>
      </c>
      <c r="Q21" s="479"/>
      <c r="R21" s="479"/>
      <c r="S21" s="479"/>
      <c r="T21" s="479"/>
      <c r="U21" s="479"/>
      <c r="V21" s="479"/>
      <c r="W21" s="479"/>
      <c r="X21" s="479"/>
      <c r="Y21" s="479"/>
      <c r="Z21" s="479"/>
      <c r="AA21" s="479"/>
      <c r="AB21" s="479"/>
      <c r="AC21" s="479"/>
      <c r="AD21" s="479"/>
      <c r="AE21" s="479"/>
      <c r="AF21" s="479"/>
      <c r="AG21" s="479"/>
      <c r="AH21" s="479"/>
      <c r="AI21" s="479"/>
      <c r="AJ21" s="479"/>
      <c r="AK21" s="479"/>
      <c r="AL21" s="479"/>
      <c r="AM21" s="479"/>
      <c r="AN21" s="479"/>
      <c r="AO21" s="479"/>
      <c r="AP21" s="479"/>
      <c r="AQ21" s="479"/>
      <c r="AR21" s="479"/>
      <c r="AS21" s="479"/>
      <c r="AT21" s="479"/>
      <c r="AU21" s="479"/>
      <c r="AV21" s="479"/>
      <c r="AW21" s="479"/>
      <c r="AX21" s="479"/>
      <c r="AY21" s="479"/>
      <c r="AZ21" s="479"/>
      <c r="BA21" s="479"/>
      <c r="BB21" s="479"/>
      <c r="BC21" s="479"/>
      <c r="BD21" s="479"/>
      <c r="BE21" s="479"/>
      <c r="BF21" s="479"/>
      <c r="BG21" s="479"/>
      <c r="BH21" s="479"/>
      <c r="BI21" s="479"/>
      <c r="BJ21" s="479"/>
      <c r="BK21" s="479"/>
      <c r="BL21" s="479"/>
      <c r="BM21" s="479"/>
      <c r="BN21" s="479"/>
      <c r="BO21" s="479"/>
      <c r="BP21" s="479"/>
      <c r="BQ21" s="479"/>
      <c r="BR21" s="479"/>
      <c r="BS21" s="479"/>
      <c r="BT21" s="479"/>
      <c r="BU21" s="479"/>
      <c r="BV21" s="479"/>
      <c r="BW21" s="479"/>
      <c r="BX21" s="479"/>
      <c r="BY21" s="479"/>
      <c r="BZ21" s="479"/>
      <c r="CA21" s="479"/>
      <c r="CB21" s="479"/>
      <c r="CC21" s="479"/>
      <c r="CD21" s="479"/>
      <c r="CE21" s="479"/>
      <c r="CF21" s="479"/>
      <c r="CG21" s="479"/>
      <c r="CH21" s="479"/>
      <c r="CI21" s="479"/>
      <c r="CJ21" s="479"/>
      <c r="CK21" s="479"/>
      <c r="CL21" s="479"/>
      <c r="CM21" s="479"/>
      <c r="CN21" s="479"/>
      <c r="CO21" s="479"/>
      <c r="CP21" s="479"/>
      <c r="CQ21" s="479"/>
      <c r="CR21" s="479"/>
      <c r="CS21" s="479"/>
      <c r="CT21" s="479"/>
      <c r="CU21" s="479"/>
      <c r="CV21" s="479"/>
      <c r="CW21" s="479"/>
      <c r="CX21" s="479"/>
      <c r="CY21" s="479"/>
      <c r="CZ21" s="479"/>
      <c r="DA21" s="479"/>
      <c r="DB21" s="479"/>
      <c r="DC21" s="479"/>
      <c r="DD21" s="479"/>
      <c r="DE21" s="479"/>
      <c r="DF21" s="479"/>
      <c r="DG21" s="479"/>
      <c r="DH21" s="479"/>
      <c r="DI21" s="479"/>
      <c r="DJ21" s="479"/>
      <c r="DK21" s="479"/>
      <c r="DL21" s="479"/>
      <c r="DM21" s="479"/>
      <c r="DN21" s="479"/>
      <c r="DO21" s="479"/>
      <c r="DP21" s="479"/>
      <c r="DQ21" s="479"/>
      <c r="DR21" s="479"/>
      <c r="DS21" s="479"/>
      <c r="DT21" s="479"/>
      <c r="DU21" s="479"/>
      <c r="DV21" s="479"/>
      <c r="DW21" s="479"/>
      <c r="DX21" s="479"/>
      <c r="DY21" s="479"/>
      <c r="DZ21" s="479"/>
      <c r="EA21" s="479"/>
      <c r="EB21" s="479"/>
      <c r="EC21" s="479"/>
    </row>
    <row r="22" spans="1:133" s="455" customFormat="1" x14ac:dyDescent="0.2">
      <c r="A22" s="456" t="s">
        <v>331</v>
      </c>
      <c r="B22" s="452"/>
      <c r="C22" s="461"/>
      <c r="D22" s="486">
        <f>D21-C21</f>
        <v>0</v>
      </c>
      <c r="E22" s="486">
        <f t="shared" ref="E22:O22" si="5">E21-D21</f>
        <v>0</v>
      </c>
      <c r="F22" s="486">
        <f t="shared" si="5"/>
        <v>0</v>
      </c>
      <c r="G22" s="486">
        <f t="shared" si="5"/>
        <v>0</v>
      </c>
      <c r="H22" s="486">
        <f t="shared" si="5"/>
        <v>0</v>
      </c>
      <c r="I22" s="486">
        <f t="shared" si="5"/>
        <v>0</v>
      </c>
      <c r="J22" s="486">
        <f t="shared" si="5"/>
        <v>0</v>
      </c>
      <c r="K22" s="486">
        <f t="shared" si="5"/>
        <v>0</v>
      </c>
      <c r="L22" s="486">
        <f t="shared" si="5"/>
        <v>0</v>
      </c>
      <c r="M22" s="486">
        <f t="shared" si="5"/>
        <v>0</v>
      </c>
      <c r="N22" s="486">
        <f t="shared" si="5"/>
        <v>0</v>
      </c>
      <c r="O22" s="486">
        <f t="shared" si="5"/>
        <v>0</v>
      </c>
      <c r="P22" s="458"/>
      <c r="Q22" s="459"/>
      <c r="R22" s="459"/>
      <c r="S22" s="459"/>
      <c r="T22" s="459"/>
      <c r="U22" s="459"/>
      <c r="V22" s="459"/>
      <c r="W22" s="459"/>
      <c r="X22" s="459"/>
      <c r="Y22" s="459"/>
      <c r="Z22" s="459"/>
      <c r="AA22" s="459"/>
      <c r="AB22" s="459"/>
      <c r="AC22" s="459"/>
      <c r="AD22" s="459"/>
      <c r="AE22" s="459"/>
      <c r="AF22" s="459"/>
      <c r="AG22" s="459"/>
      <c r="AH22" s="459"/>
      <c r="AI22" s="459"/>
      <c r="AJ22" s="459"/>
      <c r="AK22" s="459"/>
      <c r="AL22" s="459"/>
      <c r="AM22" s="459"/>
      <c r="AN22" s="459"/>
      <c r="AO22" s="459"/>
      <c r="AP22" s="459"/>
      <c r="AQ22" s="459"/>
      <c r="AR22" s="459"/>
      <c r="AS22" s="459"/>
      <c r="AT22" s="459"/>
      <c r="AU22" s="459"/>
      <c r="AV22" s="459"/>
      <c r="AW22" s="459"/>
      <c r="AX22" s="459"/>
      <c r="AY22" s="459"/>
      <c r="AZ22" s="459"/>
      <c r="BA22" s="459"/>
      <c r="BB22" s="459"/>
      <c r="BC22" s="459"/>
      <c r="BD22" s="459"/>
      <c r="BE22" s="459"/>
      <c r="BF22" s="459"/>
      <c r="BG22" s="459"/>
      <c r="BH22" s="459"/>
      <c r="BI22" s="459"/>
      <c r="BJ22" s="459"/>
      <c r="BK22" s="459"/>
      <c r="BL22" s="459"/>
      <c r="BM22" s="459"/>
      <c r="BN22" s="459"/>
      <c r="BO22" s="459"/>
      <c r="BP22" s="459"/>
      <c r="BQ22" s="459"/>
      <c r="BR22" s="459"/>
      <c r="BS22" s="459"/>
      <c r="BT22" s="459"/>
      <c r="BU22" s="459"/>
      <c r="BV22" s="459"/>
      <c r="BW22" s="459"/>
      <c r="BX22" s="459"/>
      <c r="BY22" s="459"/>
      <c r="BZ22" s="459"/>
      <c r="CA22" s="459"/>
      <c r="CB22" s="459"/>
      <c r="CC22" s="459"/>
      <c r="CD22" s="459"/>
      <c r="CE22" s="459"/>
      <c r="CF22" s="459"/>
      <c r="CG22" s="459"/>
      <c r="CH22" s="459"/>
      <c r="CI22" s="459"/>
      <c r="CJ22" s="459"/>
      <c r="CK22" s="459"/>
      <c r="CL22" s="459"/>
      <c r="CM22" s="459"/>
      <c r="CN22" s="459"/>
      <c r="CO22" s="459"/>
      <c r="CP22" s="459"/>
      <c r="CQ22" s="459"/>
      <c r="CR22" s="459"/>
      <c r="CS22" s="459"/>
      <c r="CT22" s="459"/>
      <c r="CU22" s="459"/>
      <c r="CV22" s="459"/>
      <c r="CW22" s="459"/>
      <c r="CX22" s="459"/>
      <c r="CY22" s="459"/>
      <c r="CZ22" s="459"/>
      <c r="DA22" s="459"/>
      <c r="DB22" s="459"/>
      <c r="DC22" s="459"/>
      <c r="DD22" s="459"/>
      <c r="DE22" s="459"/>
      <c r="DF22" s="459"/>
      <c r="DG22" s="459"/>
      <c r="DH22" s="459"/>
      <c r="DI22" s="459"/>
      <c r="DJ22" s="459"/>
      <c r="DK22" s="459"/>
      <c r="DL22" s="459"/>
      <c r="DM22" s="459"/>
      <c r="DN22" s="459"/>
      <c r="DO22" s="459"/>
      <c r="DP22" s="459"/>
      <c r="DQ22" s="459"/>
      <c r="DR22" s="459"/>
      <c r="DS22" s="459"/>
      <c r="DT22" s="459"/>
      <c r="DU22" s="459"/>
      <c r="DV22" s="459"/>
      <c r="DW22" s="459"/>
      <c r="DX22" s="459"/>
      <c r="DY22" s="459"/>
      <c r="DZ22" s="459"/>
      <c r="EA22" s="459"/>
      <c r="EB22" s="459"/>
      <c r="EC22" s="459"/>
    </row>
    <row r="23" spans="1:133" s="455" customFormat="1" ht="10.5" customHeight="1" x14ac:dyDescent="0.2">
      <c r="A23" s="460"/>
      <c r="B23" s="452"/>
      <c r="C23" s="461"/>
      <c r="D23" s="462"/>
      <c r="E23" s="463"/>
      <c r="F23" s="463"/>
      <c r="G23" s="461"/>
      <c r="H23" s="461"/>
      <c r="I23" s="461"/>
      <c r="J23" s="461"/>
      <c r="K23" s="461"/>
      <c r="L23" s="461"/>
      <c r="M23" s="461"/>
      <c r="N23" s="461"/>
      <c r="O23" s="461"/>
      <c r="P23" s="458"/>
      <c r="Q23" s="459"/>
      <c r="R23" s="459"/>
      <c r="S23" s="459"/>
      <c r="T23" s="459"/>
      <c r="U23" s="459"/>
      <c r="V23" s="459"/>
      <c r="W23" s="459"/>
      <c r="X23" s="459"/>
      <c r="Y23" s="459"/>
      <c r="Z23" s="459"/>
      <c r="AA23" s="459"/>
      <c r="AB23" s="459"/>
      <c r="AC23" s="459"/>
      <c r="AD23" s="459"/>
      <c r="AE23" s="459"/>
      <c r="AF23" s="459"/>
      <c r="AG23" s="459"/>
      <c r="AH23" s="459"/>
      <c r="AI23" s="459"/>
      <c r="AJ23" s="459"/>
      <c r="AK23" s="459"/>
      <c r="AL23" s="459"/>
      <c r="AM23" s="459"/>
      <c r="AN23" s="459"/>
      <c r="AO23" s="459"/>
      <c r="AP23" s="459"/>
      <c r="AQ23" s="459"/>
      <c r="AR23" s="459"/>
      <c r="AS23" s="459"/>
      <c r="AT23" s="459"/>
      <c r="AU23" s="459"/>
      <c r="AV23" s="459"/>
      <c r="AW23" s="459"/>
      <c r="AX23" s="459"/>
      <c r="AY23" s="459"/>
      <c r="AZ23" s="459"/>
      <c r="BA23" s="459"/>
      <c r="BB23" s="459"/>
      <c r="BC23" s="459"/>
      <c r="BD23" s="459"/>
      <c r="BE23" s="459"/>
      <c r="BF23" s="459"/>
      <c r="BG23" s="459"/>
      <c r="BH23" s="459"/>
      <c r="BI23" s="459"/>
      <c r="BJ23" s="459"/>
      <c r="BK23" s="459"/>
      <c r="BL23" s="459"/>
      <c r="BM23" s="459"/>
      <c r="BN23" s="459"/>
      <c r="BO23" s="459"/>
      <c r="BP23" s="459"/>
      <c r="BQ23" s="459"/>
      <c r="BR23" s="459"/>
      <c r="BS23" s="459"/>
      <c r="BT23" s="459"/>
      <c r="BU23" s="459"/>
      <c r="BV23" s="459"/>
      <c r="BW23" s="459"/>
      <c r="BX23" s="459"/>
      <c r="BY23" s="459"/>
      <c r="BZ23" s="459"/>
      <c r="CA23" s="459"/>
      <c r="CB23" s="459"/>
      <c r="CC23" s="459"/>
      <c r="CD23" s="459"/>
      <c r="CE23" s="459"/>
      <c r="CF23" s="459"/>
      <c r="CG23" s="459"/>
      <c r="CH23" s="459"/>
      <c r="CI23" s="459"/>
      <c r="CJ23" s="459"/>
      <c r="CK23" s="459"/>
      <c r="CL23" s="459"/>
      <c r="CM23" s="459"/>
      <c r="CN23" s="459"/>
      <c r="CO23" s="459"/>
      <c r="CP23" s="459"/>
      <c r="CQ23" s="459"/>
      <c r="CR23" s="459"/>
      <c r="CS23" s="459"/>
      <c r="CT23" s="459"/>
      <c r="CU23" s="459"/>
      <c r="CV23" s="459"/>
      <c r="CW23" s="459"/>
      <c r="CX23" s="459"/>
      <c r="CY23" s="459"/>
      <c r="CZ23" s="459"/>
      <c r="DA23" s="459"/>
      <c r="DB23" s="459"/>
      <c r="DC23" s="459"/>
      <c r="DD23" s="459"/>
      <c r="DE23" s="459"/>
      <c r="DF23" s="459"/>
      <c r="DG23" s="459"/>
      <c r="DH23" s="459"/>
      <c r="DI23" s="459"/>
      <c r="DJ23" s="459"/>
      <c r="DK23" s="459"/>
      <c r="DL23" s="459"/>
      <c r="DM23" s="459"/>
      <c r="DN23" s="459"/>
      <c r="DO23" s="459"/>
      <c r="DP23" s="459"/>
      <c r="DQ23" s="459"/>
      <c r="DR23" s="459"/>
      <c r="DS23" s="459"/>
      <c r="DT23" s="459"/>
      <c r="DU23" s="459"/>
      <c r="DV23" s="459"/>
      <c r="DW23" s="459"/>
      <c r="DX23" s="459"/>
      <c r="DY23" s="459"/>
      <c r="DZ23" s="459"/>
      <c r="EA23" s="459"/>
      <c r="EB23" s="459"/>
      <c r="EC23" s="459"/>
    </row>
    <row r="24" spans="1:133" s="455" customFormat="1" ht="10.5" customHeight="1" x14ac:dyDescent="0.2">
      <c r="A24" s="460"/>
      <c r="B24" s="452"/>
      <c r="C24" s="461"/>
      <c r="D24" s="462"/>
      <c r="E24" s="463"/>
      <c r="F24" s="463"/>
      <c r="G24" s="461"/>
      <c r="H24" s="461"/>
      <c r="I24" s="461"/>
      <c r="J24" s="461"/>
      <c r="K24" s="461"/>
      <c r="L24" s="461"/>
      <c r="M24" s="461"/>
      <c r="N24" s="461"/>
      <c r="O24" s="461"/>
      <c r="P24" s="458"/>
      <c r="Q24" s="459"/>
      <c r="R24" s="459"/>
      <c r="S24" s="459"/>
      <c r="T24" s="459"/>
      <c r="U24" s="459"/>
      <c r="V24" s="459"/>
      <c r="W24" s="459"/>
      <c r="X24" s="459"/>
      <c r="Y24" s="459"/>
      <c r="Z24" s="459"/>
      <c r="AA24" s="459"/>
      <c r="AB24" s="459"/>
      <c r="AC24" s="459"/>
      <c r="AD24" s="459"/>
      <c r="AE24" s="459"/>
      <c r="AF24" s="459"/>
      <c r="AG24" s="459"/>
      <c r="AH24" s="459"/>
      <c r="AI24" s="459"/>
      <c r="AJ24" s="459"/>
      <c r="AK24" s="459"/>
      <c r="AL24" s="459"/>
      <c r="AM24" s="459"/>
      <c r="AN24" s="459"/>
      <c r="AO24" s="459"/>
      <c r="AP24" s="459"/>
      <c r="AQ24" s="459"/>
      <c r="AR24" s="459"/>
      <c r="AS24" s="459"/>
      <c r="AT24" s="459"/>
      <c r="AU24" s="459"/>
      <c r="AV24" s="459"/>
      <c r="AW24" s="459"/>
      <c r="AX24" s="459"/>
      <c r="AY24" s="459"/>
      <c r="AZ24" s="459"/>
      <c r="BA24" s="459"/>
      <c r="BB24" s="459"/>
      <c r="BC24" s="459"/>
      <c r="BD24" s="459"/>
      <c r="BE24" s="459"/>
      <c r="BF24" s="459"/>
      <c r="BG24" s="459"/>
      <c r="BH24" s="459"/>
      <c r="BI24" s="459"/>
      <c r="BJ24" s="459"/>
      <c r="BK24" s="459"/>
      <c r="BL24" s="459"/>
      <c r="BM24" s="459"/>
      <c r="BN24" s="459"/>
      <c r="BO24" s="459"/>
      <c r="BP24" s="459"/>
      <c r="BQ24" s="459"/>
      <c r="BR24" s="459"/>
      <c r="BS24" s="459"/>
      <c r="BT24" s="459"/>
      <c r="BU24" s="459"/>
      <c r="BV24" s="459"/>
      <c r="BW24" s="459"/>
      <c r="BX24" s="459"/>
      <c r="BY24" s="459"/>
      <c r="BZ24" s="459"/>
      <c r="CA24" s="459"/>
      <c r="CB24" s="459"/>
      <c r="CC24" s="459"/>
      <c r="CD24" s="459"/>
      <c r="CE24" s="459"/>
      <c r="CF24" s="459"/>
      <c r="CG24" s="459"/>
      <c r="CH24" s="459"/>
      <c r="CI24" s="459"/>
      <c r="CJ24" s="459"/>
      <c r="CK24" s="459"/>
      <c r="CL24" s="459"/>
      <c r="CM24" s="459"/>
      <c r="CN24" s="459"/>
      <c r="CO24" s="459"/>
      <c r="CP24" s="459"/>
      <c r="CQ24" s="459"/>
      <c r="CR24" s="459"/>
      <c r="CS24" s="459"/>
      <c r="CT24" s="459"/>
      <c r="CU24" s="459"/>
      <c r="CV24" s="459"/>
      <c r="CW24" s="459"/>
      <c r="CX24" s="459"/>
      <c r="CY24" s="459"/>
      <c r="CZ24" s="459"/>
      <c r="DA24" s="459"/>
      <c r="DB24" s="459"/>
      <c r="DC24" s="459"/>
      <c r="DD24" s="459"/>
      <c r="DE24" s="459"/>
      <c r="DF24" s="459"/>
      <c r="DG24" s="459"/>
      <c r="DH24" s="459"/>
      <c r="DI24" s="459"/>
      <c r="DJ24" s="459"/>
      <c r="DK24" s="459"/>
      <c r="DL24" s="459"/>
      <c r="DM24" s="459"/>
      <c r="DN24" s="459"/>
      <c r="DO24" s="459"/>
      <c r="DP24" s="459"/>
      <c r="DQ24" s="459"/>
      <c r="DR24" s="459"/>
      <c r="DS24" s="459"/>
      <c r="DT24" s="459"/>
      <c r="DU24" s="459"/>
      <c r="DV24" s="459"/>
      <c r="DW24" s="459"/>
      <c r="DX24" s="459"/>
      <c r="DY24" s="459"/>
      <c r="DZ24" s="459"/>
      <c r="EA24" s="459"/>
      <c r="EB24" s="459"/>
      <c r="EC24" s="459"/>
    </row>
    <row r="25" spans="1:133" x14ac:dyDescent="0.2">
      <c r="A25" s="503" t="s">
        <v>458</v>
      </c>
      <c r="B25" s="428" t="str">
        <f>VLOOKUP($A25,СтатьиДЗ,COLUMN(Справочники!D:D)-1,FALSE)</f>
        <v>Социальные налоги</v>
      </c>
      <c r="C25" s="480"/>
      <c r="D25" s="457"/>
      <c r="E25" s="457"/>
      <c r="F25" s="457"/>
      <c r="G25" s="457"/>
      <c r="H25" s="457"/>
      <c r="I25" s="457"/>
      <c r="J25" s="457"/>
      <c r="K25" s="457"/>
      <c r="L25" s="457"/>
      <c r="M25" s="457"/>
      <c r="N25" s="457"/>
      <c r="O25" s="457"/>
      <c r="P25" s="478"/>
      <c r="Q25" s="479"/>
      <c r="R25" s="479"/>
      <c r="S25" s="479"/>
      <c r="T25" s="479"/>
      <c r="U25" s="479"/>
      <c r="V25" s="479"/>
      <c r="W25" s="479"/>
      <c r="X25" s="479"/>
      <c r="Y25" s="479"/>
      <c r="Z25" s="479"/>
      <c r="AA25" s="479"/>
      <c r="AB25" s="479"/>
      <c r="AC25" s="479"/>
      <c r="AD25" s="479"/>
      <c r="AE25" s="479"/>
      <c r="AF25" s="479"/>
      <c r="AG25" s="479"/>
      <c r="AH25" s="479"/>
      <c r="AI25" s="479"/>
      <c r="AJ25" s="479"/>
      <c r="AK25" s="479"/>
      <c r="AL25" s="479"/>
      <c r="AM25" s="479"/>
      <c r="AN25" s="479"/>
      <c r="AO25" s="479"/>
      <c r="AP25" s="479"/>
      <c r="AQ25" s="479"/>
      <c r="AR25" s="479"/>
      <c r="AS25" s="479"/>
      <c r="AT25" s="479"/>
      <c r="AU25" s="479"/>
      <c r="AV25" s="479"/>
      <c r="AW25" s="479"/>
      <c r="AX25" s="479"/>
      <c r="AY25" s="479"/>
      <c r="AZ25" s="479"/>
      <c r="BA25" s="479"/>
      <c r="BB25" s="479"/>
      <c r="BC25" s="479"/>
      <c r="BD25" s="479"/>
      <c r="BE25" s="479"/>
      <c r="BF25" s="479"/>
      <c r="BG25" s="479"/>
      <c r="BH25" s="479"/>
      <c r="BI25" s="479"/>
      <c r="BJ25" s="479"/>
      <c r="BK25" s="479"/>
      <c r="BL25" s="479"/>
      <c r="BM25" s="479"/>
      <c r="BN25" s="479"/>
      <c r="BO25" s="479"/>
      <c r="BP25" s="479"/>
      <c r="BQ25" s="479"/>
      <c r="BR25" s="479"/>
      <c r="BS25" s="479"/>
      <c r="BT25" s="479"/>
      <c r="BU25" s="479"/>
      <c r="BV25" s="479"/>
      <c r="BW25" s="479"/>
      <c r="BX25" s="479"/>
      <c r="BY25" s="479"/>
      <c r="BZ25" s="479"/>
      <c r="CA25" s="479"/>
      <c r="CB25" s="479"/>
      <c r="CC25" s="479"/>
      <c r="CD25" s="479"/>
      <c r="CE25" s="479"/>
      <c r="CF25" s="479"/>
      <c r="CG25" s="479"/>
      <c r="CH25" s="479"/>
      <c r="CI25" s="479"/>
      <c r="CJ25" s="479"/>
      <c r="CK25" s="479"/>
      <c r="CL25" s="479"/>
      <c r="CM25" s="479"/>
      <c r="CN25" s="479"/>
      <c r="CO25" s="479"/>
      <c r="CP25" s="479"/>
      <c r="CQ25" s="479"/>
      <c r="CR25" s="479"/>
      <c r="CS25" s="479"/>
      <c r="CT25" s="479"/>
      <c r="CU25" s="479"/>
      <c r="CV25" s="479"/>
      <c r="CW25" s="479"/>
      <c r="CX25" s="479"/>
      <c r="CY25" s="479"/>
      <c r="CZ25" s="479"/>
      <c r="DA25" s="479"/>
      <c r="DB25" s="479"/>
      <c r="DC25" s="479"/>
      <c r="DD25" s="479"/>
      <c r="DE25" s="479"/>
      <c r="DF25" s="479"/>
      <c r="DG25" s="479"/>
      <c r="DH25" s="479"/>
      <c r="DI25" s="479"/>
      <c r="DJ25" s="479"/>
      <c r="DK25" s="479"/>
      <c r="DL25" s="479"/>
      <c r="DM25" s="479"/>
      <c r="DN25" s="479"/>
      <c r="DO25" s="479"/>
      <c r="DP25" s="479"/>
      <c r="DQ25" s="479"/>
      <c r="DR25" s="479"/>
      <c r="DS25" s="479"/>
      <c r="DT25" s="479"/>
      <c r="DU25" s="479"/>
      <c r="DV25" s="479"/>
      <c r="DW25" s="479"/>
      <c r="DX25" s="479"/>
      <c r="DY25" s="479"/>
      <c r="DZ25" s="479"/>
      <c r="EA25" s="479"/>
      <c r="EB25" s="479"/>
      <c r="EC25" s="479"/>
    </row>
    <row r="26" spans="1:133" s="472" customFormat="1" ht="11.25" x14ac:dyDescent="0.2">
      <c r="A26" s="471" t="s">
        <v>328</v>
      </c>
      <c r="C26" s="473"/>
      <c r="D26" s="474" t="e">
        <f t="shared" ref="D26:O26" si="6">C31/((C28)/30)</f>
        <v>#DIV/0!</v>
      </c>
      <c r="E26" s="474" t="e">
        <f t="shared" si="6"/>
        <v>#DIV/0!</v>
      </c>
      <c r="F26" s="474" t="e">
        <f t="shared" si="6"/>
        <v>#DIV/0!</v>
      </c>
      <c r="G26" s="474" t="e">
        <f t="shared" si="6"/>
        <v>#DIV/0!</v>
      </c>
      <c r="H26" s="474" t="e">
        <f t="shared" si="6"/>
        <v>#DIV/0!</v>
      </c>
      <c r="I26" s="474" t="e">
        <f t="shared" si="6"/>
        <v>#DIV/0!</v>
      </c>
      <c r="J26" s="474" t="e">
        <f t="shared" si="6"/>
        <v>#DIV/0!</v>
      </c>
      <c r="K26" s="474" t="e">
        <f t="shared" si="6"/>
        <v>#DIV/0!</v>
      </c>
      <c r="L26" s="474" t="e">
        <f t="shared" si="6"/>
        <v>#DIV/0!</v>
      </c>
      <c r="M26" s="474" t="e">
        <f t="shared" si="6"/>
        <v>#DIV/0!</v>
      </c>
      <c r="N26" s="474" t="e">
        <f t="shared" si="6"/>
        <v>#DIV/0!</v>
      </c>
      <c r="O26" s="474" t="e">
        <f t="shared" si="6"/>
        <v>#DIV/0!</v>
      </c>
      <c r="P26" s="475"/>
      <c r="Q26" s="476"/>
      <c r="R26" s="476"/>
      <c r="S26" s="476"/>
      <c r="T26" s="476"/>
      <c r="U26" s="476"/>
      <c r="V26" s="476"/>
      <c r="W26" s="476"/>
      <c r="X26" s="476"/>
      <c r="Y26" s="476"/>
      <c r="Z26" s="476"/>
      <c r="AA26" s="476"/>
      <c r="AB26" s="476"/>
      <c r="AC26" s="476"/>
      <c r="AD26" s="476"/>
      <c r="AE26" s="476"/>
      <c r="AF26" s="476"/>
      <c r="AG26" s="476"/>
      <c r="AH26" s="476"/>
      <c r="AI26" s="476"/>
      <c r="AJ26" s="476"/>
      <c r="AK26" s="476"/>
      <c r="AL26" s="476"/>
      <c r="AM26" s="476"/>
      <c r="AN26" s="476"/>
      <c r="AO26" s="476"/>
      <c r="AP26" s="476"/>
      <c r="AQ26" s="476"/>
      <c r="AR26" s="476"/>
      <c r="AS26" s="476"/>
      <c r="AT26" s="476"/>
      <c r="AU26" s="476"/>
      <c r="AV26" s="476"/>
      <c r="AW26" s="476"/>
      <c r="AX26" s="476"/>
      <c r="AY26" s="476"/>
      <c r="AZ26" s="476"/>
      <c r="BA26" s="476"/>
      <c r="BB26" s="476"/>
      <c r="BC26" s="476"/>
      <c r="BD26" s="476"/>
      <c r="BE26" s="476"/>
      <c r="BF26" s="476"/>
      <c r="BG26" s="476"/>
      <c r="BH26" s="476"/>
      <c r="BI26" s="476"/>
      <c r="BJ26" s="476"/>
      <c r="BK26" s="476"/>
      <c r="BL26" s="476"/>
      <c r="BM26" s="476"/>
      <c r="BN26" s="476"/>
      <c r="BO26" s="476"/>
      <c r="BP26" s="476"/>
      <c r="BQ26" s="476"/>
      <c r="BR26" s="476"/>
      <c r="BS26" s="476"/>
      <c r="BT26" s="476"/>
      <c r="BU26" s="476"/>
      <c r="BV26" s="476"/>
      <c r="BW26" s="476"/>
      <c r="BX26" s="476"/>
      <c r="BY26" s="476"/>
      <c r="BZ26" s="476"/>
      <c r="CA26" s="476"/>
      <c r="CB26" s="476"/>
      <c r="CC26" s="476"/>
      <c r="CD26" s="476"/>
      <c r="CE26" s="476"/>
      <c r="CF26" s="476"/>
      <c r="CG26" s="476"/>
      <c r="CH26" s="476"/>
      <c r="CI26" s="476"/>
      <c r="CJ26" s="476"/>
      <c r="CK26" s="476"/>
      <c r="CL26" s="476"/>
      <c r="CM26" s="476"/>
      <c r="CN26" s="476"/>
      <c r="CO26" s="476"/>
      <c r="CP26" s="476"/>
      <c r="CQ26" s="476"/>
      <c r="CR26" s="476"/>
      <c r="CS26" s="476"/>
      <c r="CT26" s="476"/>
      <c r="CU26" s="476"/>
      <c r="CV26" s="476"/>
      <c r="CW26" s="476"/>
      <c r="CX26" s="476"/>
      <c r="CY26" s="476"/>
      <c r="CZ26" s="476"/>
      <c r="DA26" s="476"/>
      <c r="DB26" s="476"/>
      <c r="DC26" s="476"/>
      <c r="DD26" s="476"/>
      <c r="DE26" s="476"/>
      <c r="DF26" s="476"/>
      <c r="DG26" s="476"/>
      <c r="DH26" s="476"/>
      <c r="DI26" s="476"/>
      <c r="DJ26" s="476"/>
      <c r="DK26" s="476"/>
      <c r="DL26" s="476"/>
      <c r="DM26" s="476"/>
      <c r="DN26" s="476"/>
      <c r="DO26" s="476"/>
      <c r="DP26" s="476"/>
      <c r="DQ26" s="476"/>
      <c r="DR26" s="476"/>
      <c r="DS26" s="476"/>
      <c r="DT26" s="476"/>
      <c r="DU26" s="476"/>
      <c r="DV26" s="476"/>
      <c r="DW26" s="476"/>
      <c r="DX26" s="476"/>
      <c r="DY26" s="476"/>
      <c r="DZ26" s="476"/>
      <c r="EA26" s="476"/>
      <c r="EB26" s="476"/>
      <c r="EC26" s="476"/>
    </row>
    <row r="27" spans="1:133" x14ac:dyDescent="0.2">
      <c r="A27" s="456" t="s">
        <v>312</v>
      </c>
      <c r="C27" s="477"/>
      <c r="D27" s="457">
        <f t="shared" ref="D27:O27" si="7">C31</f>
        <v>0</v>
      </c>
      <c r="E27" s="457">
        <f t="shared" si="7"/>
        <v>0</v>
      </c>
      <c r="F27" s="457">
        <f t="shared" si="7"/>
        <v>0</v>
      </c>
      <c r="G27" s="457">
        <f t="shared" si="7"/>
        <v>0</v>
      </c>
      <c r="H27" s="457">
        <f t="shared" si="7"/>
        <v>0</v>
      </c>
      <c r="I27" s="457">
        <f t="shared" si="7"/>
        <v>0</v>
      </c>
      <c r="J27" s="457">
        <f t="shared" si="7"/>
        <v>0</v>
      </c>
      <c r="K27" s="457">
        <f t="shared" si="7"/>
        <v>0</v>
      </c>
      <c r="L27" s="457">
        <f t="shared" si="7"/>
        <v>0</v>
      </c>
      <c r="M27" s="457">
        <f t="shared" si="7"/>
        <v>0</v>
      </c>
      <c r="N27" s="457">
        <f t="shared" si="7"/>
        <v>0</v>
      </c>
      <c r="O27" s="457">
        <f t="shared" si="7"/>
        <v>0</v>
      </c>
      <c r="P27" s="478">
        <f>C31</f>
        <v>0</v>
      </c>
      <c r="Q27" s="479"/>
      <c r="R27" s="479"/>
      <c r="S27" s="479"/>
      <c r="T27" s="479"/>
      <c r="U27" s="479"/>
      <c r="V27" s="479"/>
      <c r="W27" s="479"/>
      <c r="X27" s="479"/>
      <c r="Y27" s="479"/>
      <c r="Z27" s="479"/>
      <c r="AA27" s="479"/>
      <c r="AB27" s="479"/>
      <c r="AC27" s="479"/>
      <c r="AD27" s="479"/>
      <c r="AE27" s="479"/>
      <c r="AF27" s="479"/>
      <c r="AG27" s="479"/>
      <c r="AH27" s="479"/>
      <c r="AI27" s="479"/>
      <c r="AJ27" s="479"/>
      <c r="AK27" s="479"/>
      <c r="AL27" s="479"/>
      <c r="AM27" s="479"/>
      <c r="AN27" s="479"/>
      <c r="AO27" s="479"/>
      <c r="AP27" s="479"/>
      <c r="AQ27" s="479"/>
      <c r="AR27" s="479"/>
      <c r="AS27" s="479"/>
      <c r="AT27" s="479"/>
      <c r="AU27" s="479"/>
      <c r="AV27" s="479"/>
      <c r="AW27" s="479"/>
      <c r="AX27" s="479"/>
      <c r="AY27" s="479"/>
      <c r="AZ27" s="479"/>
      <c r="BA27" s="479"/>
      <c r="BB27" s="479"/>
      <c r="BC27" s="479"/>
      <c r="BD27" s="479"/>
      <c r="BE27" s="479"/>
      <c r="BF27" s="479"/>
      <c r="BG27" s="479"/>
      <c r="BH27" s="479"/>
      <c r="BI27" s="479"/>
      <c r="BJ27" s="479"/>
      <c r="BK27" s="479"/>
      <c r="BL27" s="479"/>
      <c r="BM27" s="479"/>
      <c r="BN27" s="479"/>
      <c r="BO27" s="479"/>
      <c r="BP27" s="479"/>
      <c r="BQ27" s="479"/>
      <c r="BR27" s="479"/>
      <c r="BS27" s="479"/>
      <c r="BT27" s="479"/>
      <c r="BU27" s="479"/>
      <c r="BV27" s="479"/>
      <c r="BW27" s="479"/>
      <c r="BX27" s="479"/>
      <c r="BY27" s="479"/>
      <c r="BZ27" s="479"/>
      <c r="CA27" s="479"/>
      <c r="CB27" s="479"/>
      <c r="CC27" s="479"/>
      <c r="CD27" s="479"/>
      <c r="CE27" s="479"/>
      <c r="CF27" s="479"/>
      <c r="CG27" s="479"/>
      <c r="CH27" s="479"/>
      <c r="CI27" s="479"/>
      <c r="CJ27" s="479"/>
      <c r="CK27" s="479"/>
      <c r="CL27" s="479"/>
      <c r="CM27" s="479"/>
      <c r="CN27" s="479"/>
      <c r="CO27" s="479"/>
      <c r="CP27" s="479"/>
      <c r="CQ27" s="479"/>
      <c r="CR27" s="479"/>
      <c r="CS27" s="479"/>
      <c r="CT27" s="479"/>
      <c r="CU27" s="479"/>
      <c r="CV27" s="479"/>
      <c r="CW27" s="479"/>
      <c r="CX27" s="479"/>
      <c r="CY27" s="479"/>
      <c r="CZ27" s="479"/>
      <c r="DA27" s="479"/>
      <c r="DB27" s="479"/>
      <c r="DC27" s="479"/>
      <c r="DD27" s="479"/>
      <c r="DE27" s="479"/>
      <c r="DF27" s="479"/>
      <c r="DG27" s="479"/>
      <c r="DH27" s="479"/>
      <c r="DI27" s="479"/>
      <c r="DJ27" s="479"/>
      <c r="DK27" s="479"/>
      <c r="DL27" s="479"/>
      <c r="DM27" s="479"/>
      <c r="DN27" s="479"/>
      <c r="DO27" s="479"/>
      <c r="DP27" s="479"/>
      <c r="DQ27" s="479"/>
      <c r="DR27" s="479"/>
      <c r="DS27" s="479"/>
      <c r="DT27" s="479"/>
      <c r="DU27" s="479"/>
      <c r="DV27" s="479"/>
      <c r="DW27" s="479"/>
      <c r="DX27" s="479"/>
      <c r="DY27" s="479"/>
      <c r="DZ27" s="479"/>
      <c r="EA27" s="479"/>
      <c r="EB27" s="479"/>
      <c r="EC27" s="479"/>
    </row>
    <row r="28" spans="1:133" x14ac:dyDescent="0.2">
      <c r="B28" s="470" t="s">
        <v>311</v>
      </c>
      <c r="C28" s="480"/>
      <c r="D28" s="457">
        <f>SUMIF(БДР!$B$333:$B$372,$A$25,БДР!D$333:D$372)</f>
        <v>0</v>
      </c>
      <c r="E28" s="504">
        <f>SUMIF(БДР!$B$333:$B$372,$A$25,БДР!E$333:E$372)</f>
        <v>0</v>
      </c>
      <c r="F28" s="504">
        <f>SUMIF(БДР!$B$333:$B$372,$A$25,БДР!F$333:F$372)</f>
        <v>0</v>
      </c>
      <c r="G28" s="504">
        <f>SUMIF(БДР!$B$333:$B$372,$A$25,БДР!G$333:G$372)</f>
        <v>0</v>
      </c>
      <c r="H28" s="504">
        <f>SUMIF(БДР!$B$333:$B$372,$A$25,БДР!H$333:H$372)</f>
        <v>0</v>
      </c>
      <c r="I28" s="504">
        <f>SUMIF(БДР!$B$333:$B$372,$A$25,БДР!I$333:I$372)</f>
        <v>0</v>
      </c>
      <c r="J28" s="504">
        <f>SUMIF(БДР!$B$333:$B$372,$A$25,БДР!J$333:J$372)</f>
        <v>0</v>
      </c>
      <c r="K28" s="504">
        <f>SUMIF(БДР!$B$333:$B$372,$A$25,БДР!K$333:K$372)</f>
        <v>0</v>
      </c>
      <c r="L28" s="504">
        <f>SUMIF(БДР!$B$333:$B$372,$A$25,БДР!L$333:L$372)</f>
        <v>0</v>
      </c>
      <c r="M28" s="504">
        <f>SUMIF(БДР!$B$333:$B$372,$A$25,БДР!M$333:M$372)</f>
        <v>0</v>
      </c>
      <c r="N28" s="504">
        <f>SUMIF(БДР!$B$333:$B$372,$A$25,БДР!N$333:N$372)</f>
        <v>0</v>
      </c>
      <c r="O28" s="504">
        <f>SUMIF(БДР!$B$333:$B$372,$A$25,БДР!O$333:O$372)</f>
        <v>0</v>
      </c>
      <c r="P28" s="478">
        <f>SUM(D28:O28)</f>
        <v>0</v>
      </c>
      <c r="Q28" s="479"/>
      <c r="R28" s="479"/>
      <c r="S28" s="479"/>
      <c r="T28" s="479"/>
      <c r="U28" s="479"/>
      <c r="V28" s="479"/>
      <c r="W28" s="479"/>
      <c r="X28" s="479"/>
      <c r="Y28" s="479"/>
      <c r="Z28" s="479"/>
      <c r="AA28" s="479"/>
      <c r="AB28" s="479"/>
      <c r="AC28" s="479"/>
      <c r="AD28" s="479"/>
      <c r="AE28" s="479"/>
      <c r="AF28" s="479"/>
      <c r="AG28" s="479"/>
      <c r="AH28" s="479"/>
      <c r="AI28" s="479"/>
      <c r="AJ28" s="479"/>
      <c r="AK28" s="479"/>
      <c r="AL28" s="479"/>
      <c r="AM28" s="479"/>
      <c r="AN28" s="479"/>
      <c r="AO28" s="479"/>
      <c r="AP28" s="479"/>
      <c r="AQ28" s="479"/>
      <c r="AR28" s="479"/>
      <c r="AS28" s="479"/>
      <c r="AT28" s="479"/>
      <c r="AU28" s="479"/>
      <c r="AV28" s="479"/>
      <c r="AW28" s="479"/>
      <c r="AX28" s="479"/>
      <c r="AY28" s="479"/>
      <c r="AZ28" s="479"/>
      <c r="BA28" s="479"/>
      <c r="BB28" s="479"/>
      <c r="BC28" s="479"/>
      <c r="BD28" s="479"/>
      <c r="BE28" s="479"/>
      <c r="BF28" s="479"/>
      <c r="BG28" s="479"/>
      <c r="BH28" s="479"/>
      <c r="BI28" s="479"/>
      <c r="BJ28" s="479"/>
      <c r="BK28" s="479"/>
      <c r="BL28" s="479"/>
      <c r="BM28" s="479"/>
      <c r="BN28" s="479"/>
      <c r="BO28" s="479"/>
      <c r="BP28" s="479"/>
      <c r="BQ28" s="479"/>
      <c r="BR28" s="479"/>
      <c r="BS28" s="479"/>
      <c r="BT28" s="479"/>
      <c r="BU28" s="479"/>
      <c r="BV28" s="479"/>
      <c r="BW28" s="479"/>
      <c r="BX28" s="479"/>
      <c r="BY28" s="479"/>
      <c r="BZ28" s="479"/>
      <c r="CA28" s="479"/>
      <c r="CB28" s="479"/>
      <c r="CC28" s="479"/>
      <c r="CD28" s="479"/>
      <c r="CE28" s="479"/>
      <c r="CF28" s="479"/>
      <c r="CG28" s="479"/>
      <c r="CH28" s="479"/>
      <c r="CI28" s="479"/>
      <c r="CJ28" s="479"/>
      <c r="CK28" s="479"/>
      <c r="CL28" s="479"/>
      <c r="CM28" s="479"/>
      <c r="CN28" s="479"/>
      <c r="CO28" s="479"/>
      <c r="CP28" s="479"/>
      <c r="CQ28" s="479"/>
      <c r="CR28" s="479"/>
      <c r="CS28" s="479"/>
      <c r="CT28" s="479"/>
      <c r="CU28" s="479"/>
      <c r="CV28" s="479"/>
      <c r="CW28" s="479"/>
      <c r="CX28" s="479"/>
      <c r="CY28" s="479"/>
      <c r="CZ28" s="479"/>
      <c r="DA28" s="479"/>
      <c r="DB28" s="479"/>
      <c r="DC28" s="479"/>
      <c r="DD28" s="479"/>
      <c r="DE28" s="479"/>
      <c r="DF28" s="479"/>
      <c r="DG28" s="479"/>
      <c r="DH28" s="479"/>
      <c r="DI28" s="479"/>
      <c r="DJ28" s="479"/>
      <c r="DK28" s="479"/>
      <c r="DL28" s="479"/>
      <c r="DM28" s="479"/>
      <c r="DN28" s="479"/>
      <c r="DO28" s="479"/>
      <c r="DP28" s="479"/>
      <c r="DQ28" s="479"/>
      <c r="DR28" s="479"/>
      <c r="DS28" s="479"/>
      <c r="DT28" s="479"/>
      <c r="DU28" s="479"/>
      <c r="DV28" s="479"/>
      <c r="DW28" s="479"/>
      <c r="DX28" s="479"/>
      <c r="DY28" s="479"/>
      <c r="DZ28" s="479"/>
      <c r="EA28" s="479"/>
      <c r="EB28" s="479"/>
      <c r="EC28" s="479"/>
    </row>
    <row r="29" spans="1:133" x14ac:dyDescent="0.2">
      <c r="B29" s="470" t="s">
        <v>330</v>
      </c>
      <c r="C29" s="457"/>
      <c r="D29" s="508">
        <f>БДДС!C25</f>
        <v>0</v>
      </c>
      <c r="E29" s="508">
        <f>БДДС!D25</f>
        <v>0</v>
      </c>
      <c r="F29" s="508">
        <f>БДДС!E25</f>
        <v>0</v>
      </c>
      <c r="G29" s="508">
        <f>БДДС!F25</f>
        <v>0</v>
      </c>
      <c r="H29" s="508">
        <f>БДДС!G25</f>
        <v>0</v>
      </c>
      <c r="I29" s="508">
        <f>БДДС!H25</f>
        <v>0</v>
      </c>
      <c r="J29" s="508">
        <f>БДДС!I25</f>
        <v>0</v>
      </c>
      <c r="K29" s="508">
        <f>БДДС!J25</f>
        <v>0</v>
      </c>
      <c r="L29" s="508">
        <f>БДДС!K25</f>
        <v>0</v>
      </c>
      <c r="M29" s="508">
        <f>БДДС!L25</f>
        <v>0</v>
      </c>
      <c r="N29" s="508">
        <f>БДДС!M25</f>
        <v>0</v>
      </c>
      <c r="O29" s="508">
        <f>БДДС!N25</f>
        <v>0</v>
      </c>
      <c r="P29" s="478">
        <f>SUM(D29:O29)</f>
        <v>0</v>
      </c>
      <c r="Q29" s="479"/>
      <c r="R29" s="479"/>
      <c r="S29" s="479"/>
      <c r="T29" s="479"/>
      <c r="U29" s="479"/>
      <c r="V29" s="479"/>
      <c r="W29" s="479"/>
      <c r="X29" s="479"/>
      <c r="Y29" s="479"/>
      <c r="Z29" s="479"/>
      <c r="AA29" s="479"/>
      <c r="AB29" s="479"/>
      <c r="AC29" s="479"/>
      <c r="AD29" s="479"/>
      <c r="AE29" s="479"/>
      <c r="AF29" s="479"/>
      <c r="AG29" s="479"/>
      <c r="AH29" s="479"/>
      <c r="AI29" s="479"/>
      <c r="AJ29" s="479"/>
      <c r="AK29" s="479"/>
      <c r="AL29" s="479"/>
      <c r="AM29" s="479"/>
      <c r="AN29" s="479"/>
      <c r="AO29" s="479"/>
      <c r="AP29" s="479"/>
      <c r="AQ29" s="479"/>
      <c r="AR29" s="479"/>
      <c r="AS29" s="479"/>
      <c r="AT29" s="479"/>
      <c r="AU29" s="479"/>
      <c r="AV29" s="479"/>
      <c r="AW29" s="479"/>
      <c r="AX29" s="479"/>
      <c r="AY29" s="479"/>
      <c r="AZ29" s="479"/>
      <c r="BA29" s="479"/>
      <c r="BB29" s="479"/>
      <c r="BC29" s="479"/>
      <c r="BD29" s="479"/>
      <c r="BE29" s="479"/>
      <c r="BF29" s="479"/>
      <c r="BG29" s="479"/>
      <c r="BH29" s="479"/>
      <c r="BI29" s="479"/>
      <c r="BJ29" s="479"/>
      <c r="BK29" s="479"/>
      <c r="BL29" s="479"/>
      <c r="BM29" s="479"/>
      <c r="BN29" s="479"/>
      <c r="BO29" s="479"/>
      <c r="BP29" s="479"/>
      <c r="BQ29" s="479"/>
      <c r="BR29" s="479"/>
      <c r="BS29" s="479"/>
      <c r="BT29" s="479"/>
      <c r="BU29" s="479"/>
      <c r="BV29" s="479"/>
      <c r="BW29" s="479"/>
      <c r="BX29" s="479"/>
      <c r="BY29" s="479"/>
      <c r="BZ29" s="479"/>
      <c r="CA29" s="479"/>
      <c r="CB29" s="479"/>
      <c r="CC29" s="479"/>
      <c r="CD29" s="479"/>
      <c r="CE29" s="479"/>
      <c r="CF29" s="479"/>
      <c r="CG29" s="479"/>
      <c r="CH29" s="479"/>
      <c r="CI29" s="479"/>
      <c r="CJ29" s="479"/>
      <c r="CK29" s="479"/>
      <c r="CL29" s="479"/>
      <c r="CM29" s="479"/>
      <c r="CN29" s="479"/>
      <c r="CO29" s="479"/>
      <c r="CP29" s="479"/>
      <c r="CQ29" s="479"/>
      <c r="CR29" s="479"/>
      <c r="CS29" s="479"/>
      <c r="CT29" s="479"/>
      <c r="CU29" s="479"/>
      <c r="CV29" s="479"/>
      <c r="CW29" s="479"/>
      <c r="CX29" s="479"/>
      <c r="CY29" s="479"/>
      <c r="CZ29" s="479"/>
      <c r="DA29" s="479"/>
      <c r="DB29" s="479"/>
      <c r="DC29" s="479"/>
      <c r="DD29" s="479"/>
      <c r="DE29" s="479"/>
      <c r="DF29" s="479"/>
      <c r="DG29" s="479"/>
      <c r="DH29" s="479"/>
      <c r="DI29" s="479"/>
      <c r="DJ29" s="479"/>
      <c r="DK29" s="479"/>
      <c r="DL29" s="479"/>
      <c r="DM29" s="479"/>
      <c r="DN29" s="479"/>
      <c r="DO29" s="479"/>
      <c r="DP29" s="479"/>
      <c r="DQ29" s="479"/>
      <c r="DR29" s="479"/>
      <c r="DS29" s="479"/>
      <c r="DT29" s="479"/>
      <c r="DU29" s="479"/>
      <c r="DV29" s="479"/>
      <c r="DW29" s="479"/>
      <c r="DX29" s="479"/>
      <c r="DY29" s="479"/>
      <c r="DZ29" s="479"/>
      <c r="EA29" s="479"/>
      <c r="EB29" s="479"/>
      <c r="EC29" s="479"/>
    </row>
    <row r="30" spans="1:133" x14ac:dyDescent="0.2">
      <c r="B30" s="470" t="s">
        <v>34</v>
      </c>
      <c r="C30" s="481"/>
      <c r="D30" s="481">
        <f>D31-(D27+D28-D29)</f>
        <v>0</v>
      </c>
      <c r="E30" s="481">
        <f t="shared" ref="E30:O30" si="8">E31-(E27+E28-E29)</f>
        <v>0</v>
      </c>
      <c r="F30" s="481">
        <f t="shared" si="8"/>
        <v>0</v>
      </c>
      <c r="G30" s="481">
        <f t="shared" si="8"/>
        <v>0</v>
      </c>
      <c r="H30" s="481">
        <f t="shared" si="8"/>
        <v>0</v>
      </c>
      <c r="I30" s="481">
        <f t="shared" si="8"/>
        <v>0</v>
      </c>
      <c r="J30" s="481">
        <f t="shared" si="8"/>
        <v>0</v>
      </c>
      <c r="K30" s="481">
        <f t="shared" si="8"/>
        <v>0</v>
      </c>
      <c r="L30" s="481">
        <f t="shared" si="8"/>
        <v>0</v>
      </c>
      <c r="M30" s="481">
        <f t="shared" si="8"/>
        <v>0</v>
      </c>
      <c r="N30" s="481">
        <f t="shared" si="8"/>
        <v>0</v>
      </c>
      <c r="O30" s="481">
        <f t="shared" si="8"/>
        <v>0</v>
      </c>
      <c r="P30" s="482"/>
      <c r="Q30" s="479"/>
      <c r="R30" s="479"/>
      <c r="S30" s="479"/>
      <c r="T30" s="479"/>
      <c r="U30" s="479"/>
      <c r="V30" s="479"/>
      <c r="W30" s="479"/>
      <c r="X30" s="479"/>
      <c r="Y30" s="479"/>
      <c r="Z30" s="479"/>
      <c r="AA30" s="479"/>
      <c r="AB30" s="479"/>
      <c r="AC30" s="479"/>
      <c r="AD30" s="479"/>
      <c r="AE30" s="479"/>
      <c r="AF30" s="479"/>
      <c r="AG30" s="479"/>
      <c r="AH30" s="479"/>
      <c r="AI30" s="479"/>
      <c r="AJ30" s="479"/>
      <c r="AK30" s="479"/>
      <c r="AL30" s="479"/>
      <c r="AM30" s="479"/>
      <c r="AN30" s="479"/>
      <c r="AO30" s="479"/>
      <c r="AP30" s="479"/>
      <c r="AQ30" s="479"/>
      <c r="AR30" s="479"/>
      <c r="AS30" s="479"/>
      <c r="AT30" s="479"/>
      <c r="AU30" s="479"/>
      <c r="AV30" s="479"/>
      <c r="AW30" s="479"/>
      <c r="AX30" s="479"/>
      <c r="AY30" s="479"/>
      <c r="AZ30" s="479"/>
      <c r="BA30" s="479"/>
      <c r="BB30" s="479"/>
      <c r="BC30" s="479"/>
      <c r="BD30" s="479"/>
      <c r="BE30" s="479"/>
      <c r="BF30" s="479"/>
      <c r="BG30" s="479"/>
      <c r="BH30" s="479"/>
      <c r="BI30" s="479"/>
      <c r="BJ30" s="479"/>
      <c r="BK30" s="479"/>
      <c r="BL30" s="479"/>
      <c r="BM30" s="479"/>
      <c r="BN30" s="479"/>
      <c r="BO30" s="479"/>
      <c r="BP30" s="479"/>
      <c r="BQ30" s="479"/>
      <c r="BR30" s="479"/>
      <c r="BS30" s="479"/>
      <c r="BT30" s="479"/>
      <c r="BU30" s="479"/>
      <c r="BV30" s="479"/>
      <c r="BW30" s="479"/>
      <c r="BX30" s="479"/>
      <c r="BY30" s="479"/>
      <c r="BZ30" s="479"/>
      <c r="CA30" s="479"/>
      <c r="CB30" s="479"/>
      <c r="CC30" s="479"/>
      <c r="CD30" s="479"/>
      <c r="CE30" s="479"/>
      <c r="CF30" s="479"/>
      <c r="CG30" s="479"/>
      <c r="CH30" s="479"/>
      <c r="CI30" s="479"/>
      <c r="CJ30" s="479"/>
      <c r="CK30" s="479"/>
      <c r="CL30" s="479"/>
      <c r="CM30" s="479"/>
      <c r="CN30" s="479"/>
      <c r="CO30" s="479"/>
      <c r="CP30" s="479"/>
      <c r="CQ30" s="479"/>
      <c r="CR30" s="479"/>
      <c r="CS30" s="479"/>
      <c r="CT30" s="479"/>
      <c r="CU30" s="479"/>
      <c r="CV30" s="479"/>
      <c r="CW30" s="479"/>
      <c r="CX30" s="479"/>
      <c r="CY30" s="479"/>
      <c r="CZ30" s="479"/>
      <c r="DA30" s="479"/>
      <c r="DB30" s="479"/>
      <c r="DC30" s="479"/>
      <c r="DD30" s="479"/>
      <c r="DE30" s="479"/>
      <c r="DF30" s="479"/>
      <c r="DG30" s="479"/>
      <c r="DH30" s="479"/>
      <c r="DI30" s="479"/>
      <c r="DJ30" s="479"/>
      <c r="DK30" s="479"/>
      <c r="DL30" s="479"/>
      <c r="DM30" s="479"/>
      <c r="DN30" s="479"/>
      <c r="DO30" s="479"/>
      <c r="DP30" s="479"/>
      <c r="DQ30" s="479"/>
      <c r="DR30" s="479"/>
      <c r="DS30" s="479"/>
      <c r="DT30" s="479"/>
      <c r="DU30" s="479"/>
      <c r="DV30" s="479"/>
      <c r="DW30" s="479"/>
      <c r="DX30" s="479"/>
      <c r="DY30" s="479"/>
      <c r="DZ30" s="479"/>
      <c r="EA30" s="479"/>
      <c r="EB30" s="479"/>
      <c r="EC30" s="479"/>
    </row>
    <row r="31" spans="1:133" x14ac:dyDescent="0.2">
      <c r="A31" s="483" t="s">
        <v>313</v>
      </c>
      <c r="B31" s="484"/>
      <c r="C31" s="498"/>
      <c r="D31" s="521"/>
      <c r="E31" s="521"/>
      <c r="F31" s="521"/>
      <c r="G31" s="521"/>
      <c r="H31" s="521"/>
      <c r="I31" s="521"/>
      <c r="J31" s="521"/>
      <c r="K31" s="521"/>
      <c r="L31" s="521"/>
      <c r="M31" s="521"/>
      <c r="N31" s="521"/>
      <c r="O31" s="521"/>
      <c r="P31" s="500">
        <f>O31</f>
        <v>0</v>
      </c>
      <c r="Q31" s="479"/>
      <c r="R31" s="479"/>
      <c r="S31" s="479"/>
      <c r="T31" s="479"/>
      <c r="U31" s="479"/>
      <c r="V31" s="479"/>
      <c r="W31" s="479"/>
      <c r="X31" s="479"/>
      <c r="Y31" s="479"/>
      <c r="Z31" s="479"/>
      <c r="AA31" s="479"/>
      <c r="AB31" s="479"/>
      <c r="AC31" s="479"/>
      <c r="AD31" s="479"/>
      <c r="AE31" s="479"/>
      <c r="AF31" s="479"/>
      <c r="AG31" s="479"/>
      <c r="AH31" s="479"/>
      <c r="AI31" s="479"/>
      <c r="AJ31" s="479"/>
      <c r="AK31" s="479"/>
      <c r="AL31" s="479"/>
      <c r="AM31" s="479"/>
      <c r="AN31" s="479"/>
      <c r="AO31" s="479"/>
      <c r="AP31" s="479"/>
      <c r="AQ31" s="479"/>
      <c r="AR31" s="479"/>
      <c r="AS31" s="479"/>
      <c r="AT31" s="479"/>
      <c r="AU31" s="479"/>
      <c r="AV31" s="479"/>
      <c r="AW31" s="479"/>
      <c r="AX31" s="479"/>
      <c r="AY31" s="479"/>
      <c r="AZ31" s="479"/>
      <c r="BA31" s="479"/>
      <c r="BB31" s="479"/>
      <c r="BC31" s="479"/>
      <c r="BD31" s="479"/>
      <c r="BE31" s="479"/>
      <c r="BF31" s="479"/>
      <c r="BG31" s="479"/>
      <c r="BH31" s="479"/>
      <c r="BI31" s="479"/>
      <c r="BJ31" s="479"/>
      <c r="BK31" s="479"/>
      <c r="BL31" s="479"/>
      <c r="BM31" s="479"/>
      <c r="BN31" s="479"/>
      <c r="BO31" s="479"/>
      <c r="BP31" s="479"/>
      <c r="BQ31" s="479"/>
      <c r="BR31" s="479"/>
      <c r="BS31" s="479"/>
      <c r="BT31" s="479"/>
      <c r="BU31" s="479"/>
      <c r="BV31" s="479"/>
      <c r="BW31" s="479"/>
      <c r="BX31" s="479"/>
      <c r="BY31" s="479"/>
      <c r="BZ31" s="479"/>
      <c r="CA31" s="479"/>
      <c r="CB31" s="479"/>
      <c r="CC31" s="479"/>
      <c r="CD31" s="479"/>
      <c r="CE31" s="479"/>
      <c r="CF31" s="479"/>
      <c r="CG31" s="479"/>
      <c r="CH31" s="479"/>
      <c r="CI31" s="479"/>
      <c r="CJ31" s="479"/>
      <c r="CK31" s="479"/>
      <c r="CL31" s="479"/>
      <c r="CM31" s="479"/>
      <c r="CN31" s="479"/>
      <c r="CO31" s="479"/>
      <c r="CP31" s="479"/>
      <c r="CQ31" s="479"/>
      <c r="CR31" s="479"/>
      <c r="CS31" s="479"/>
      <c r="CT31" s="479"/>
      <c r="CU31" s="479"/>
      <c r="CV31" s="479"/>
      <c r="CW31" s="479"/>
      <c r="CX31" s="479"/>
      <c r="CY31" s="479"/>
      <c r="CZ31" s="479"/>
      <c r="DA31" s="479"/>
      <c r="DB31" s="479"/>
      <c r="DC31" s="479"/>
      <c r="DD31" s="479"/>
      <c r="DE31" s="479"/>
      <c r="DF31" s="479"/>
      <c r="DG31" s="479"/>
      <c r="DH31" s="479"/>
      <c r="DI31" s="479"/>
      <c r="DJ31" s="479"/>
      <c r="DK31" s="479"/>
      <c r="DL31" s="479"/>
      <c r="DM31" s="479"/>
      <c r="DN31" s="479"/>
      <c r="DO31" s="479"/>
      <c r="DP31" s="479"/>
      <c r="DQ31" s="479"/>
      <c r="DR31" s="479"/>
      <c r="DS31" s="479"/>
      <c r="DT31" s="479"/>
      <c r="DU31" s="479"/>
      <c r="DV31" s="479"/>
      <c r="DW31" s="479"/>
      <c r="DX31" s="479"/>
      <c r="DY31" s="479"/>
      <c r="DZ31" s="479"/>
      <c r="EA31" s="479"/>
      <c r="EB31" s="479"/>
      <c r="EC31" s="479"/>
    </row>
    <row r="32" spans="1:133" s="455" customFormat="1" x14ac:dyDescent="0.2">
      <c r="A32" s="456" t="s">
        <v>331</v>
      </c>
      <c r="B32" s="452"/>
      <c r="C32" s="461"/>
      <c r="D32" s="486">
        <f t="shared" ref="D32:O32" si="9">D31-C31</f>
        <v>0</v>
      </c>
      <c r="E32" s="486">
        <f t="shared" si="9"/>
        <v>0</v>
      </c>
      <c r="F32" s="486">
        <f t="shared" si="9"/>
        <v>0</v>
      </c>
      <c r="G32" s="486">
        <f t="shared" si="9"/>
        <v>0</v>
      </c>
      <c r="H32" s="486">
        <f t="shared" si="9"/>
        <v>0</v>
      </c>
      <c r="I32" s="486">
        <f t="shared" si="9"/>
        <v>0</v>
      </c>
      <c r="J32" s="486">
        <f t="shared" si="9"/>
        <v>0</v>
      </c>
      <c r="K32" s="486">
        <f t="shared" si="9"/>
        <v>0</v>
      </c>
      <c r="L32" s="486">
        <f t="shared" si="9"/>
        <v>0</v>
      </c>
      <c r="M32" s="486">
        <f t="shared" si="9"/>
        <v>0</v>
      </c>
      <c r="N32" s="486">
        <f t="shared" si="9"/>
        <v>0</v>
      </c>
      <c r="O32" s="486">
        <f t="shared" si="9"/>
        <v>0</v>
      </c>
      <c r="P32" s="458"/>
      <c r="Q32" s="459"/>
      <c r="R32" s="459"/>
      <c r="S32" s="459"/>
      <c r="T32" s="459"/>
      <c r="U32" s="459"/>
      <c r="V32" s="459"/>
      <c r="W32" s="459"/>
      <c r="X32" s="459"/>
      <c r="Y32" s="459"/>
      <c r="Z32" s="459"/>
      <c r="AA32" s="459"/>
      <c r="AB32" s="459"/>
      <c r="AC32" s="459"/>
      <c r="AD32" s="459"/>
      <c r="AE32" s="459"/>
      <c r="AF32" s="459"/>
      <c r="AG32" s="459"/>
      <c r="AH32" s="459"/>
      <c r="AI32" s="459"/>
      <c r="AJ32" s="459"/>
      <c r="AK32" s="459"/>
      <c r="AL32" s="459"/>
      <c r="AM32" s="459"/>
      <c r="AN32" s="459"/>
      <c r="AO32" s="459"/>
      <c r="AP32" s="459"/>
      <c r="AQ32" s="459"/>
      <c r="AR32" s="459"/>
      <c r="AS32" s="459"/>
      <c r="AT32" s="459"/>
      <c r="AU32" s="459"/>
      <c r="AV32" s="459"/>
      <c r="AW32" s="459"/>
      <c r="AX32" s="459"/>
      <c r="AY32" s="459"/>
      <c r="AZ32" s="459"/>
      <c r="BA32" s="459"/>
      <c r="BB32" s="459"/>
      <c r="BC32" s="459"/>
      <c r="BD32" s="459"/>
      <c r="BE32" s="459"/>
      <c r="BF32" s="459"/>
      <c r="BG32" s="459"/>
      <c r="BH32" s="459"/>
      <c r="BI32" s="459"/>
      <c r="BJ32" s="459"/>
      <c r="BK32" s="459"/>
      <c r="BL32" s="459"/>
      <c r="BM32" s="459"/>
      <c r="BN32" s="459"/>
      <c r="BO32" s="459"/>
      <c r="BP32" s="459"/>
      <c r="BQ32" s="459"/>
      <c r="BR32" s="459"/>
      <c r="BS32" s="459"/>
      <c r="BT32" s="459"/>
      <c r="BU32" s="459"/>
      <c r="BV32" s="459"/>
      <c r="BW32" s="459"/>
      <c r="BX32" s="459"/>
      <c r="BY32" s="459"/>
      <c r="BZ32" s="459"/>
      <c r="CA32" s="459"/>
      <c r="CB32" s="459"/>
      <c r="CC32" s="459"/>
      <c r="CD32" s="459"/>
      <c r="CE32" s="459"/>
      <c r="CF32" s="459"/>
      <c r="CG32" s="459"/>
      <c r="CH32" s="459"/>
      <c r="CI32" s="459"/>
      <c r="CJ32" s="459"/>
      <c r="CK32" s="459"/>
      <c r="CL32" s="459"/>
      <c r="CM32" s="459"/>
      <c r="CN32" s="459"/>
      <c r="CO32" s="459"/>
      <c r="CP32" s="459"/>
      <c r="CQ32" s="459"/>
      <c r="CR32" s="459"/>
      <c r="CS32" s="459"/>
      <c r="CT32" s="459"/>
      <c r="CU32" s="459"/>
      <c r="CV32" s="459"/>
      <c r="CW32" s="459"/>
      <c r="CX32" s="459"/>
      <c r="CY32" s="459"/>
      <c r="CZ32" s="459"/>
      <c r="DA32" s="459"/>
      <c r="DB32" s="459"/>
      <c r="DC32" s="459"/>
      <c r="DD32" s="459"/>
      <c r="DE32" s="459"/>
      <c r="DF32" s="459"/>
      <c r="DG32" s="459"/>
      <c r="DH32" s="459"/>
      <c r="DI32" s="459"/>
      <c r="DJ32" s="459"/>
      <c r="DK32" s="459"/>
      <c r="DL32" s="459"/>
      <c r="DM32" s="459"/>
      <c r="DN32" s="459"/>
      <c r="DO32" s="459"/>
      <c r="DP32" s="459"/>
      <c r="DQ32" s="459"/>
      <c r="DR32" s="459"/>
      <c r="DS32" s="459"/>
      <c r="DT32" s="459"/>
      <c r="DU32" s="459"/>
      <c r="DV32" s="459"/>
      <c r="DW32" s="459"/>
      <c r="DX32" s="459"/>
      <c r="DY32" s="459"/>
      <c r="DZ32" s="459"/>
      <c r="EA32" s="459"/>
      <c r="EB32" s="459"/>
      <c r="EC32" s="459"/>
    </row>
    <row r="33" spans="1:133" s="455" customFormat="1" ht="10.5" customHeight="1" x14ac:dyDescent="0.2">
      <c r="A33" s="460"/>
      <c r="B33" s="452"/>
      <c r="C33" s="461"/>
      <c r="D33" s="462"/>
      <c r="E33" s="463"/>
      <c r="F33" s="463"/>
      <c r="G33" s="461"/>
      <c r="H33" s="461"/>
      <c r="I33" s="461"/>
      <c r="J33" s="461"/>
      <c r="K33" s="461"/>
      <c r="L33" s="461"/>
      <c r="M33" s="461"/>
      <c r="N33" s="461"/>
      <c r="O33" s="461"/>
      <c r="P33" s="458"/>
      <c r="Q33" s="459"/>
      <c r="R33" s="459"/>
      <c r="S33" s="459"/>
      <c r="T33" s="459"/>
      <c r="U33" s="459"/>
      <c r="V33" s="459"/>
      <c r="W33" s="459"/>
      <c r="X33" s="459"/>
      <c r="Y33" s="459"/>
      <c r="Z33" s="459"/>
      <c r="AA33" s="459"/>
      <c r="AB33" s="459"/>
      <c r="AC33" s="459"/>
      <c r="AD33" s="459"/>
      <c r="AE33" s="459"/>
      <c r="AF33" s="459"/>
      <c r="AG33" s="459"/>
      <c r="AH33" s="459"/>
      <c r="AI33" s="459"/>
      <c r="AJ33" s="459"/>
      <c r="AK33" s="459"/>
      <c r="AL33" s="459"/>
      <c r="AM33" s="459"/>
      <c r="AN33" s="459"/>
      <c r="AO33" s="459"/>
      <c r="AP33" s="459"/>
      <c r="AQ33" s="459"/>
      <c r="AR33" s="459"/>
      <c r="AS33" s="459"/>
      <c r="AT33" s="459"/>
      <c r="AU33" s="459"/>
      <c r="AV33" s="459"/>
      <c r="AW33" s="459"/>
      <c r="AX33" s="459"/>
      <c r="AY33" s="459"/>
      <c r="AZ33" s="459"/>
      <c r="BA33" s="459"/>
      <c r="BB33" s="459"/>
      <c r="BC33" s="459"/>
      <c r="BD33" s="459"/>
      <c r="BE33" s="459"/>
      <c r="BF33" s="459"/>
      <c r="BG33" s="459"/>
      <c r="BH33" s="459"/>
      <c r="BI33" s="459"/>
      <c r="BJ33" s="459"/>
      <c r="BK33" s="459"/>
      <c r="BL33" s="459"/>
      <c r="BM33" s="459"/>
      <c r="BN33" s="459"/>
      <c r="BO33" s="459"/>
      <c r="BP33" s="459"/>
      <c r="BQ33" s="459"/>
      <c r="BR33" s="459"/>
      <c r="BS33" s="459"/>
      <c r="BT33" s="459"/>
      <c r="BU33" s="459"/>
      <c r="BV33" s="459"/>
      <c r="BW33" s="459"/>
      <c r="BX33" s="459"/>
      <c r="BY33" s="459"/>
      <c r="BZ33" s="459"/>
      <c r="CA33" s="459"/>
      <c r="CB33" s="459"/>
      <c r="CC33" s="459"/>
      <c r="CD33" s="459"/>
      <c r="CE33" s="459"/>
      <c r="CF33" s="459"/>
      <c r="CG33" s="459"/>
      <c r="CH33" s="459"/>
      <c r="CI33" s="459"/>
      <c r="CJ33" s="459"/>
      <c r="CK33" s="459"/>
      <c r="CL33" s="459"/>
      <c r="CM33" s="459"/>
      <c r="CN33" s="459"/>
      <c r="CO33" s="459"/>
      <c r="CP33" s="459"/>
      <c r="CQ33" s="459"/>
      <c r="CR33" s="459"/>
      <c r="CS33" s="459"/>
      <c r="CT33" s="459"/>
      <c r="CU33" s="459"/>
      <c r="CV33" s="459"/>
      <c r="CW33" s="459"/>
      <c r="CX33" s="459"/>
      <c r="CY33" s="459"/>
      <c r="CZ33" s="459"/>
      <c r="DA33" s="459"/>
      <c r="DB33" s="459"/>
      <c r="DC33" s="459"/>
      <c r="DD33" s="459"/>
      <c r="DE33" s="459"/>
      <c r="DF33" s="459"/>
      <c r="DG33" s="459"/>
      <c r="DH33" s="459"/>
      <c r="DI33" s="459"/>
      <c r="DJ33" s="459"/>
      <c r="DK33" s="459"/>
      <c r="DL33" s="459"/>
      <c r="DM33" s="459"/>
      <c r="DN33" s="459"/>
      <c r="DO33" s="459"/>
      <c r="DP33" s="459"/>
      <c r="DQ33" s="459"/>
      <c r="DR33" s="459"/>
      <c r="DS33" s="459"/>
      <c r="DT33" s="459"/>
      <c r="DU33" s="459"/>
      <c r="DV33" s="459"/>
      <c r="DW33" s="459"/>
      <c r="DX33" s="459"/>
      <c r="DY33" s="459"/>
      <c r="DZ33" s="459"/>
      <c r="EA33" s="459"/>
      <c r="EB33" s="459"/>
      <c r="EC33" s="459"/>
    </row>
    <row r="34" spans="1:133" s="455" customFormat="1" ht="10.5" customHeight="1" x14ac:dyDescent="0.2">
      <c r="A34" s="460"/>
      <c r="B34" s="452"/>
      <c r="C34" s="461"/>
      <c r="D34" s="462"/>
      <c r="E34" s="463"/>
      <c r="F34" s="463"/>
      <c r="G34" s="461"/>
      <c r="H34" s="461"/>
      <c r="I34" s="461"/>
      <c r="J34" s="461"/>
      <c r="K34" s="461"/>
      <c r="L34" s="461"/>
      <c r="M34" s="461"/>
      <c r="N34" s="461"/>
      <c r="O34" s="461"/>
      <c r="P34" s="458"/>
      <c r="Q34" s="459"/>
      <c r="R34" s="459"/>
      <c r="S34" s="459"/>
      <c r="T34" s="459"/>
      <c r="U34" s="459"/>
      <c r="V34" s="459"/>
      <c r="W34" s="459"/>
      <c r="X34" s="459"/>
      <c r="Y34" s="459"/>
      <c r="Z34" s="459"/>
      <c r="AA34" s="459"/>
      <c r="AB34" s="459"/>
      <c r="AC34" s="459"/>
      <c r="AD34" s="459"/>
      <c r="AE34" s="459"/>
      <c r="AF34" s="459"/>
      <c r="AG34" s="459"/>
      <c r="AH34" s="459"/>
      <c r="AI34" s="459"/>
      <c r="AJ34" s="459"/>
      <c r="AK34" s="459"/>
      <c r="AL34" s="459"/>
      <c r="AM34" s="459"/>
      <c r="AN34" s="459"/>
      <c r="AO34" s="459"/>
      <c r="AP34" s="459"/>
      <c r="AQ34" s="459"/>
      <c r="AR34" s="459"/>
      <c r="AS34" s="459"/>
      <c r="AT34" s="459"/>
      <c r="AU34" s="459"/>
      <c r="AV34" s="459"/>
      <c r="AW34" s="459"/>
      <c r="AX34" s="459"/>
      <c r="AY34" s="459"/>
      <c r="AZ34" s="459"/>
      <c r="BA34" s="459"/>
      <c r="BB34" s="459"/>
      <c r="BC34" s="459"/>
      <c r="BD34" s="459"/>
      <c r="BE34" s="459"/>
      <c r="BF34" s="459"/>
      <c r="BG34" s="459"/>
      <c r="BH34" s="459"/>
      <c r="BI34" s="459"/>
      <c r="BJ34" s="459"/>
      <c r="BK34" s="459"/>
      <c r="BL34" s="459"/>
      <c r="BM34" s="459"/>
      <c r="BN34" s="459"/>
      <c r="BO34" s="459"/>
      <c r="BP34" s="459"/>
      <c r="BQ34" s="459"/>
      <c r="BR34" s="459"/>
      <c r="BS34" s="459"/>
      <c r="BT34" s="459"/>
      <c r="BU34" s="459"/>
      <c r="BV34" s="459"/>
      <c r="BW34" s="459"/>
      <c r="BX34" s="459"/>
      <c r="BY34" s="459"/>
      <c r="BZ34" s="459"/>
      <c r="CA34" s="459"/>
      <c r="CB34" s="459"/>
      <c r="CC34" s="459"/>
      <c r="CD34" s="459"/>
      <c r="CE34" s="459"/>
      <c r="CF34" s="459"/>
      <c r="CG34" s="459"/>
      <c r="CH34" s="459"/>
      <c r="CI34" s="459"/>
      <c r="CJ34" s="459"/>
      <c r="CK34" s="459"/>
      <c r="CL34" s="459"/>
      <c r="CM34" s="459"/>
      <c r="CN34" s="459"/>
      <c r="CO34" s="459"/>
      <c r="CP34" s="459"/>
      <c r="CQ34" s="459"/>
      <c r="CR34" s="459"/>
      <c r="CS34" s="459"/>
      <c r="CT34" s="459"/>
      <c r="CU34" s="459"/>
      <c r="CV34" s="459"/>
      <c r="CW34" s="459"/>
      <c r="CX34" s="459"/>
      <c r="CY34" s="459"/>
      <c r="CZ34" s="459"/>
      <c r="DA34" s="459"/>
      <c r="DB34" s="459"/>
      <c r="DC34" s="459"/>
      <c r="DD34" s="459"/>
      <c r="DE34" s="459"/>
      <c r="DF34" s="459"/>
      <c r="DG34" s="459"/>
      <c r="DH34" s="459"/>
      <c r="DI34" s="459"/>
      <c r="DJ34" s="459"/>
      <c r="DK34" s="459"/>
      <c r="DL34" s="459"/>
      <c r="DM34" s="459"/>
      <c r="DN34" s="459"/>
      <c r="DO34" s="459"/>
      <c r="DP34" s="459"/>
      <c r="DQ34" s="459"/>
      <c r="DR34" s="459"/>
      <c r="DS34" s="459"/>
      <c r="DT34" s="459"/>
      <c r="DU34" s="459"/>
      <c r="DV34" s="459"/>
      <c r="DW34" s="459"/>
      <c r="DX34" s="459"/>
      <c r="DY34" s="459"/>
      <c r="DZ34" s="459"/>
      <c r="EA34" s="459"/>
      <c r="EB34" s="459"/>
      <c r="EC34" s="459"/>
    </row>
    <row r="35" spans="1:133" x14ac:dyDescent="0.2">
      <c r="A35" s="465" t="s">
        <v>486</v>
      </c>
      <c r="B35" s="428" t="str">
        <f>VLOOKUP($A35,СтатьиДЗ,COLUMN(Справочники!D:D)-1,FALSE)</f>
        <v>Налоги и сборы</v>
      </c>
      <c r="C35" s="505"/>
      <c r="D35" s="457"/>
      <c r="E35" s="457"/>
      <c r="F35" s="457"/>
      <c r="G35" s="457"/>
      <c r="H35" s="457"/>
      <c r="I35" s="457"/>
      <c r="J35" s="457"/>
      <c r="K35" s="457"/>
      <c r="L35" s="457"/>
      <c r="M35" s="457"/>
      <c r="N35" s="457"/>
      <c r="O35" s="457"/>
      <c r="P35" s="478"/>
      <c r="Q35" s="479"/>
      <c r="R35" s="479"/>
      <c r="S35" s="479"/>
      <c r="T35" s="479"/>
      <c r="U35" s="479"/>
      <c r="V35" s="479"/>
      <c r="W35" s="479"/>
      <c r="X35" s="479"/>
      <c r="Y35" s="479"/>
      <c r="Z35" s="479"/>
      <c r="AA35" s="479"/>
      <c r="AB35" s="479"/>
      <c r="AC35" s="479"/>
      <c r="AD35" s="479"/>
      <c r="AE35" s="479"/>
      <c r="AF35" s="479"/>
      <c r="AG35" s="479"/>
      <c r="AH35" s="479"/>
      <c r="AI35" s="479"/>
      <c r="AJ35" s="479"/>
      <c r="AK35" s="479"/>
      <c r="AL35" s="479"/>
      <c r="AM35" s="479"/>
      <c r="AN35" s="479"/>
      <c r="AO35" s="479"/>
      <c r="AP35" s="479"/>
      <c r="AQ35" s="479"/>
      <c r="AR35" s="479"/>
      <c r="AS35" s="479"/>
      <c r="AT35" s="479"/>
      <c r="AU35" s="479"/>
      <c r="AV35" s="479"/>
      <c r="AW35" s="479"/>
      <c r="AX35" s="479"/>
      <c r="AY35" s="479"/>
      <c r="AZ35" s="479"/>
      <c r="BA35" s="479"/>
      <c r="BB35" s="479"/>
      <c r="BC35" s="479"/>
      <c r="BD35" s="479"/>
      <c r="BE35" s="479"/>
      <c r="BF35" s="479"/>
      <c r="BG35" s="479"/>
      <c r="BH35" s="479"/>
      <c r="BI35" s="479"/>
      <c r="BJ35" s="479"/>
      <c r="BK35" s="479"/>
      <c r="BL35" s="479"/>
      <c r="BM35" s="479"/>
      <c r="BN35" s="479"/>
      <c r="BO35" s="479"/>
      <c r="BP35" s="479"/>
      <c r="BQ35" s="479"/>
      <c r="BR35" s="479"/>
      <c r="BS35" s="479"/>
      <c r="BT35" s="479"/>
      <c r="BU35" s="479"/>
      <c r="BV35" s="479"/>
      <c r="BW35" s="479"/>
      <c r="BX35" s="479"/>
      <c r="BY35" s="479"/>
      <c r="BZ35" s="479"/>
      <c r="CA35" s="479"/>
      <c r="CB35" s="479"/>
      <c r="CC35" s="479"/>
      <c r="CD35" s="479"/>
      <c r="CE35" s="479"/>
      <c r="CF35" s="479"/>
      <c r="CG35" s="479"/>
      <c r="CH35" s="479"/>
      <c r="CI35" s="479"/>
      <c r="CJ35" s="479"/>
      <c r="CK35" s="479"/>
      <c r="CL35" s="479"/>
      <c r="CM35" s="479"/>
      <c r="CN35" s="479"/>
      <c r="CO35" s="479"/>
      <c r="CP35" s="479"/>
      <c r="CQ35" s="479"/>
      <c r="CR35" s="479"/>
      <c r="CS35" s="479"/>
      <c r="CT35" s="479"/>
      <c r="CU35" s="479"/>
      <c r="CV35" s="479"/>
      <c r="CW35" s="479"/>
      <c r="CX35" s="479"/>
      <c r="CY35" s="479"/>
      <c r="CZ35" s="479"/>
      <c r="DA35" s="479"/>
      <c r="DB35" s="479"/>
      <c r="DC35" s="479"/>
      <c r="DD35" s="479"/>
      <c r="DE35" s="479"/>
      <c r="DF35" s="479"/>
      <c r="DG35" s="479"/>
      <c r="DH35" s="479"/>
      <c r="DI35" s="479"/>
      <c r="DJ35" s="479"/>
      <c r="DK35" s="479"/>
      <c r="DL35" s="479"/>
      <c r="DM35" s="479"/>
      <c r="DN35" s="479"/>
      <c r="DO35" s="479"/>
      <c r="DP35" s="479"/>
      <c r="DQ35" s="479"/>
      <c r="DR35" s="479"/>
      <c r="DS35" s="479"/>
      <c r="DT35" s="479"/>
      <c r="DU35" s="479"/>
      <c r="DV35" s="479"/>
      <c r="DW35" s="479"/>
      <c r="DX35" s="479"/>
      <c r="DY35" s="479"/>
      <c r="DZ35" s="479"/>
      <c r="EA35" s="479"/>
      <c r="EB35" s="479"/>
      <c r="EC35" s="479"/>
    </row>
    <row r="36" spans="1:133" s="472" customFormat="1" ht="11.25" x14ac:dyDescent="0.2">
      <c r="A36" s="471" t="s">
        <v>328</v>
      </c>
      <c r="C36" s="473"/>
      <c r="D36" s="474" t="e">
        <f t="shared" ref="D36:O36" si="10">C41/((C38)/30)</f>
        <v>#DIV/0!</v>
      </c>
      <c r="E36" s="474" t="e">
        <f t="shared" si="10"/>
        <v>#DIV/0!</v>
      </c>
      <c r="F36" s="474" t="e">
        <f t="shared" si="10"/>
        <v>#DIV/0!</v>
      </c>
      <c r="G36" s="474" t="e">
        <f t="shared" si="10"/>
        <v>#DIV/0!</v>
      </c>
      <c r="H36" s="474" t="e">
        <f t="shared" si="10"/>
        <v>#DIV/0!</v>
      </c>
      <c r="I36" s="474" t="e">
        <f t="shared" si="10"/>
        <v>#DIV/0!</v>
      </c>
      <c r="J36" s="474" t="e">
        <f t="shared" si="10"/>
        <v>#DIV/0!</v>
      </c>
      <c r="K36" s="474" t="e">
        <f t="shared" si="10"/>
        <v>#DIV/0!</v>
      </c>
      <c r="L36" s="474" t="e">
        <f t="shared" si="10"/>
        <v>#DIV/0!</v>
      </c>
      <c r="M36" s="474" t="e">
        <f t="shared" si="10"/>
        <v>#DIV/0!</v>
      </c>
      <c r="N36" s="474" t="e">
        <f t="shared" si="10"/>
        <v>#DIV/0!</v>
      </c>
      <c r="O36" s="474" t="e">
        <f t="shared" si="10"/>
        <v>#DIV/0!</v>
      </c>
      <c r="P36" s="475"/>
      <c r="Q36" s="476"/>
      <c r="R36" s="476"/>
      <c r="S36" s="476"/>
      <c r="T36" s="476"/>
      <c r="U36" s="476"/>
      <c r="V36" s="476"/>
      <c r="W36" s="476"/>
      <c r="X36" s="476"/>
      <c r="Y36" s="476"/>
      <c r="Z36" s="476"/>
      <c r="AA36" s="476"/>
      <c r="AB36" s="476"/>
      <c r="AC36" s="476"/>
      <c r="AD36" s="476"/>
      <c r="AE36" s="476"/>
      <c r="AF36" s="476"/>
      <c r="AG36" s="476"/>
      <c r="AH36" s="476"/>
      <c r="AI36" s="476"/>
      <c r="AJ36" s="476"/>
      <c r="AK36" s="476"/>
      <c r="AL36" s="476"/>
      <c r="AM36" s="476"/>
      <c r="AN36" s="476"/>
      <c r="AO36" s="476"/>
      <c r="AP36" s="476"/>
      <c r="AQ36" s="476"/>
      <c r="AR36" s="476"/>
      <c r="AS36" s="476"/>
      <c r="AT36" s="476"/>
      <c r="AU36" s="476"/>
      <c r="AV36" s="476"/>
      <c r="AW36" s="476"/>
      <c r="AX36" s="476"/>
      <c r="AY36" s="476"/>
      <c r="AZ36" s="476"/>
      <c r="BA36" s="476"/>
      <c r="BB36" s="476"/>
      <c r="BC36" s="476"/>
      <c r="BD36" s="476"/>
      <c r="BE36" s="476"/>
      <c r="BF36" s="476"/>
      <c r="BG36" s="476"/>
      <c r="BH36" s="476"/>
      <c r="BI36" s="476"/>
      <c r="BJ36" s="476"/>
      <c r="BK36" s="476"/>
      <c r="BL36" s="476"/>
      <c r="BM36" s="476"/>
      <c r="BN36" s="476"/>
      <c r="BO36" s="476"/>
      <c r="BP36" s="476"/>
      <c r="BQ36" s="476"/>
      <c r="BR36" s="476"/>
      <c r="BS36" s="476"/>
      <c r="BT36" s="476"/>
      <c r="BU36" s="476"/>
      <c r="BV36" s="476"/>
      <c r="BW36" s="476"/>
      <c r="BX36" s="476"/>
      <c r="BY36" s="476"/>
      <c r="BZ36" s="476"/>
      <c r="CA36" s="476"/>
      <c r="CB36" s="476"/>
      <c r="CC36" s="476"/>
      <c r="CD36" s="476"/>
      <c r="CE36" s="476"/>
      <c r="CF36" s="476"/>
      <c r="CG36" s="476"/>
      <c r="CH36" s="476"/>
      <c r="CI36" s="476"/>
      <c r="CJ36" s="476"/>
      <c r="CK36" s="476"/>
      <c r="CL36" s="476"/>
      <c r="CM36" s="476"/>
      <c r="CN36" s="476"/>
      <c r="CO36" s="476"/>
      <c r="CP36" s="476"/>
      <c r="CQ36" s="476"/>
      <c r="CR36" s="476"/>
      <c r="CS36" s="476"/>
      <c r="CT36" s="476"/>
      <c r="CU36" s="476"/>
      <c r="CV36" s="476"/>
      <c r="CW36" s="476"/>
      <c r="CX36" s="476"/>
      <c r="CY36" s="476"/>
      <c r="CZ36" s="476"/>
      <c r="DA36" s="476"/>
      <c r="DB36" s="476"/>
      <c r="DC36" s="476"/>
      <c r="DD36" s="476"/>
      <c r="DE36" s="476"/>
      <c r="DF36" s="476"/>
      <c r="DG36" s="476"/>
      <c r="DH36" s="476"/>
      <c r="DI36" s="476"/>
      <c r="DJ36" s="476"/>
      <c r="DK36" s="476"/>
      <c r="DL36" s="476"/>
      <c r="DM36" s="476"/>
      <c r="DN36" s="476"/>
      <c r="DO36" s="476"/>
      <c r="DP36" s="476"/>
      <c r="DQ36" s="476"/>
      <c r="DR36" s="476"/>
      <c r="DS36" s="476"/>
      <c r="DT36" s="476"/>
      <c r="DU36" s="476"/>
      <c r="DV36" s="476"/>
      <c r="DW36" s="476"/>
      <c r="DX36" s="476"/>
      <c r="DY36" s="476"/>
      <c r="DZ36" s="476"/>
      <c r="EA36" s="476"/>
      <c r="EB36" s="476"/>
      <c r="EC36" s="476"/>
    </row>
    <row r="37" spans="1:133" x14ac:dyDescent="0.2">
      <c r="A37" s="456" t="s">
        <v>312</v>
      </c>
      <c r="C37" s="477"/>
      <c r="D37" s="457">
        <f t="shared" ref="D37:O37" si="11">C41</f>
        <v>0</v>
      </c>
      <c r="E37" s="457">
        <f t="shared" si="11"/>
        <v>0</v>
      </c>
      <c r="F37" s="457">
        <f t="shared" si="11"/>
        <v>0</v>
      </c>
      <c r="G37" s="457">
        <f t="shared" si="11"/>
        <v>0</v>
      </c>
      <c r="H37" s="457">
        <f t="shared" si="11"/>
        <v>0</v>
      </c>
      <c r="I37" s="457">
        <f t="shared" si="11"/>
        <v>0</v>
      </c>
      <c r="J37" s="457">
        <f t="shared" si="11"/>
        <v>0</v>
      </c>
      <c r="K37" s="457">
        <f t="shared" si="11"/>
        <v>0</v>
      </c>
      <c r="L37" s="457">
        <f t="shared" si="11"/>
        <v>0</v>
      </c>
      <c r="M37" s="457">
        <f t="shared" si="11"/>
        <v>0</v>
      </c>
      <c r="N37" s="457">
        <f t="shared" si="11"/>
        <v>0</v>
      </c>
      <c r="O37" s="457">
        <f t="shared" si="11"/>
        <v>0</v>
      </c>
      <c r="P37" s="478">
        <f>C41</f>
        <v>0</v>
      </c>
      <c r="Q37" s="479"/>
      <c r="R37" s="479"/>
      <c r="S37" s="479"/>
      <c r="T37" s="479"/>
      <c r="U37" s="479"/>
      <c r="V37" s="479"/>
      <c r="W37" s="479"/>
      <c r="X37" s="479"/>
      <c r="Y37" s="479"/>
      <c r="Z37" s="479"/>
      <c r="AA37" s="479"/>
      <c r="AB37" s="479"/>
      <c r="AC37" s="479"/>
      <c r="AD37" s="479"/>
      <c r="AE37" s="479"/>
      <c r="AF37" s="479"/>
      <c r="AG37" s="479"/>
      <c r="AH37" s="479"/>
      <c r="AI37" s="479"/>
      <c r="AJ37" s="479"/>
      <c r="AK37" s="479"/>
      <c r="AL37" s="479"/>
      <c r="AM37" s="479"/>
      <c r="AN37" s="479"/>
      <c r="AO37" s="479"/>
      <c r="AP37" s="479"/>
      <c r="AQ37" s="479"/>
      <c r="AR37" s="479"/>
      <c r="AS37" s="479"/>
      <c r="AT37" s="479"/>
      <c r="AU37" s="479"/>
      <c r="AV37" s="479"/>
      <c r="AW37" s="479"/>
      <c r="AX37" s="479"/>
      <c r="AY37" s="479"/>
      <c r="AZ37" s="479"/>
      <c r="BA37" s="479"/>
      <c r="BB37" s="479"/>
      <c r="BC37" s="479"/>
      <c r="BD37" s="479"/>
      <c r="BE37" s="479"/>
      <c r="BF37" s="479"/>
      <c r="BG37" s="479"/>
      <c r="BH37" s="479"/>
      <c r="BI37" s="479"/>
      <c r="BJ37" s="479"/>
      <c r="BK37" s="479"/>
      <c r="BL37" s="479"/>
      <c r="BM37" s="479"/>
      <c r="BN37" s="479"/>
      <c r="BO37" s="479"/>
      <c r="BP37" s="479"/>
      <c r="BQ37" s="479"/>
      <c r="BR37" s="479"/>
      <c r="BS37" s="479"/>
      <c r="BT37" s="479"/>
      <c r="BU37" s="479"/>
      <c r="BV37" s="479"/>
      <c r="BW37" s="479"/>
      <c r="BX37" s="479"/>
      <c r="BY37" s="479"/>
      <c r="BZ37" s="479"/>
      <c r="CA37" s="479"/>
      <c r="CB37" s="479"/>
      <c r="CC37" s="479"/>
      <c r="CD37" s="479"/>
      <c r="CE37" s="479"/>
      <c r="CF37" s="479"/>
      <c r="CG37" s="479"/>
      <c r="CH37" s="479"/>
      <c r="CI37" s="479"/>
      <c r="CJ37" s="479"/>
      <c r="CK37" s="479"/>
      <c r="CL37" s="479"/>
      <c r="CM37" s="479"/>
      <c r="CN37" s="479"/>
      <c r="CO37" s="479"/>
      <c r="CP37" s="479"/>
      <c r="CQ37" s="479"/>
      <c r="CR37" s="479"/>
      <c r="CS37" s="479"/>
      <c r="CT37" s="479"/>
      <c r="CU37" s="479"/>
      <c r="CV37" s="479"/>
      <c r="CW37" s="479"/>
      <c r="CX37" s="479"/>
      <c r="CY37" s="479"/>
      <c r="CZ37" s="479"/>
      <c r="DA37" s="479"/>
      <c r="DB37" s="479"/>
      <c r="DC37" s="479"/>
      <c r="DD37" s="479"/>
      <c r="DE37" s="479"/>
      <c r="DF37" s="479"/>
      <c r="DG37" s="479"/>
      <c r="DH37" s="479"/>
      <c r="DI37" s="479"/>
      <c r="DJ37" s="479"/>
      <c r="DK37" s="479"/>
      <c r="DL37" s="479"/>
      <c r="DM37" s="479"/>
      <c r="DN37" s="479"/>
      <c r="DO37" s="479"/>
      <c r="DP37" s="479"/>
      <c r="DQ37" s="479"/>
      <c r="DR37" s="479"/>
      <c r="DS37" s="479"/>
      <c r="DT37" s="479"/>
      <c r="DU37" s="479"/>
      <c r="DV37" s="479"/>
      <c r="DW37" s="479"/>
      <c r="DX37" s="479"/>
      <c r="DY37" s="479"/>
      <c r="DZ37" s="479"/>
      <c r="EA37" s="479"/>
      <c r="EB37" s="479"/>
      <c r="EC37" s="479"/>
    </row>
    <row r="38" spans="1:133" x14ac:dyDescent="0.2">
      <c r="B38" s="470" t="s">
        <v>311</v>
      </c>
      <c r="C38" s="480"/>
      <c r="D38" s="457">
        <f>SUMIF(БДР!$B$334:$B$372,$A$35,БДР!D$334:D$372)+БДР!D386</f>
        <v>0</v>
      </c>
      <c r="E38" s="504">
        <f>SUMIF(БДР!$B$334:$B$372,$A$35,БДР!E$334:E$372)+БДР!E386</f>
        <v>0</v>
      </c>
      <c r="F38" s="504">
        <f>SUMIF(БДР!$B$334:$B$372,$A$35,БДР!F$334:F$372)+БДР!F386</f>
        <v>0</v>
      </c>
      <c r="G38" s="504">
        <f>SUMIF(БДР!$B$334:$B$372,$A$35,БДР!G$334:G$372)+БДР!G386</f>
        <v>0</v>
      </c>
      <c r="H38" s="504">
        <f>SUMIF(БДР!$B$334:$B$372,$A$35,БДР!H$334:H$372)+БДР!H386</f>
        <v>0</v>
      </c>
      <c r="I38" s="504">
        <f>SUMIF(БДР!$B$334:$B$372,$A$35,БДР!I$334:I$372)+БДР!I386</f>
        <v>0</v>
      </c>
      <c r="J38" s="504">
        <f>SUMIF(БДР!$B$334:$B$372,$A$35,БДР!J$334:J$372)+БДР!J386</f>
        <v>0</v>
      </c>
      <c r="K38" s="504">
        <f>SUMIF(БДР!$B$334:$B$372,$A$35,БДР!K$334:K$372)+БДР!K386</f>
        <v>0</v>
      </c>
      <c r="L38" s="504">
        <f>SUMIF(БДР!$B$334:$B$372,$A$35,БДР!L$334:L$372)+БДР!L386</f>
        <v>0</v>
      </c>
      <c r="M38" s="504">
        <f>SUMIF(БДР!$B$334:$B$372,$A$35,БДР!M$334:M$372)+БДР!M386</f>
        <v>0</v>
      </c>
      <c r="N38" s="504">
        <f>SUMIF(БДР!$B$334:$B$372,$A$35,БДР!N$334:N$372)+БДР!N386</f>
        <v>0</v>
      </c>
      <c r="O38" s="504">
        <f>SUMIF(БДР!$B$334:$B$372,$A$35,БДР!O$334:O$372)+БДР!O386</f>
        <v>0</v>
      </c>
      <c r="P38" s="478">
        <f>SUM(D38:O38)</f>
        <v>0</v>
      </c>
      <c r="Q38" s="479"/>
      <c r="R38" s="479"/>
      <c r="S38" s="479"/>
      <c r="T38" s="479"/>
      <c r="U38" s="479"/>
      <c r="V38" s="479"/>
      <c r="W38" s="479"/>
      <c r="X38" s="479"/>
      <c r="Y38" s="479"/>
      <c r="Z38" s="479"/>
      <c r="AA38" s="479"/>
      <c r="AB38" s="479"/>
      <c r="AC38" s="479"/>
      <c r="AD38" s="479"/>
      <c r="AE38" s="479"/>
      <c r="AF38" s="479"/>
      <c r="AG38" s="479"/>
      <c r="AH38" s="479"/>
      <c r="AI38" s="479"/>
      <c r="AJ38" s="479"/>
      <c r="AK38" s="479"/>
      <c r="AL38" s="479"/>
      <c r="AM38" s="479"/>
      <c r="AN38" s="479"/>
      <c r="AO38" s="479"/>
      <c r="AP38" s="479"/>
      <c r="AQ38" s="479"/>
      <c r="AR38" s="479"/>
      <c r="AS38" s="479"/>
      <c r="AT38" s="479"/>
      <c r="AU38" s="479"/>
      <c r="AV38" s="479"/>
      <c r="AW38" s="479"/>
      <c r="AX38" s="479"/>
      <c r="AY38" s="479"/>
      <c r="AZ38" s="479"/>
      <c r="BA38" s="479"/>
      <c r="BB38" s="479"/>
      <c r="BC38" s="479"/>
      <c r="BD38" s="479"/>
      <c r="BE38" s="479"/>
      <c r="BF38" s="479"/>
      <c r="BG38" s="479"/>
      <c r="BH38" s="479"/>
      <c r="BI38" s="479"/>
      <c r="BJ38" s="479"/>
      <c r="BK38" s="479"/>
      <c r="BL38" s="479"/>
      <c r="BM38" s="479"/>
      <c r="BN38" s="479"/>
      <c r="BO38" s="479"/>
      <c r="BP38" s="479"/>
      <c r="BQ38" s="479"/>
      <c r="BR38" s="479"/>
      <c r="BS38" s="479"/>
      <c r="BT38" s="479"/>
      <c r="BU38" s="479"/>
      <c r="BV38" s="479"/>
      <c r="BW38" s="479"/>
      <c r="BX38" s="479"/>
      <c r="BY38" s="479"/>
      <c r="BZ38" s="479"/>
      <c r="CA38" s="479"/>
      <c r="CB38" s="479"/>
      <c r="CC38" s="479"/>
      <c r="CD38" s="479"/>
      <c r="CE38" s="479"/>
      <c r="CF38" s="479"/>
      <c r="CG38" s="479"/>
      <c r="CH38" s="479"/>
      <c r="CI38" s="479"/>
      <c r="CJ38" s="479"/>
      <c r="CK38" s="479"/>
      <c r="CL38" s="479"/>
      <c r="CM38" s="479"/>
      <c r="CN38" s="479"/>
      <c r="CO38" s="479"/>
      <c r="CP38" s="479"/>
      <c r="CQ38" s="479"/>
      <c r="CR38" s="479"/>
      <c r="CS38" s="479"/>
      <c r="CT38" s="479"/>
      <c r="CU38" s="479"/>
      <c r="CV38" s="479"/>
      <c r="CW38" s="479"/>
      <c r="CX38" s="479"/>
      <c r="CY38" s="479"/>
      <c r="CZ38" s="479"/>
      <c r="DA38" s="479"/>
      <c r="DB38" s="479"/>
      <c r="DC38" s="479"/>
      <c r="DD38" s="479"/>
      <c r="DE38" s="479"/>
      <c r="DF38" s="479"/>
      <c r="DG38" s="479"/>
      <c r="DH38" s="479"/>
      <c r="DI38" s="479"/>
      <c r="DJ38" s="479"/>
      <c r="DK38" s="479"/>
      <c r="DL38" s="479"/>
      <c r="DM38" s="479"/>
      <c r="DN38" s="479"/>
      <c r="DO38" s="479"/>
      <c r="DP38" s="479"/>
      <c r="DQ38" s="479"/>
      <c r="DR38" s="479"/>
      <c r="DS38" s="479"/>
      <c r="DT38" s="479"/>
      <c r="DU38" s="479"/>
      <c r="DV38" s="479"/>
      <c r="DW38" s="479"/>
      <c r="DX38" s="479"/>
      <c r="DY38" s="479"/>
      <c r="DZ38" s="479"/>
      <c r="EA38" s="479"/>
      <c r="EB38" s="479"/>
      <c r="EC38" s="479"/>
    </row>
    <row r="39" spans="1:133" x14ac:dyDescent="0.2">
      <c r="B39" s="470" t="s">
        <v>330</v>
      </c>
      <c r="C39" s="457"/>
      <c r="D39" s="508">
        <f>БДДС!C26</f>
        <v>0</v>
      </c>
      <c r="E39" s="508">
        <f>БДДС!D26</f>
        <v>0</v>
      </c>
      <c r="F39" s="508">
        <f>БДДС!E26</f>
        <v>0</v>
      </c>
      <c r="G39" s="508">
        <f>БДДС!F26</f>
        <v>0</v>
      </c>
      <c r="H39" s="508">
        <f>БДДС!G26</f>
        <v>0</v>
      </c>
      <c r="I39" s="508">
        <f>БДДС!H26</f>
        <v>0</v>
      </c>
      <c r="J39" s="508">
        <f>БДДС!I26</f>
        <v>0</v>
      </c>
      <c r="K39" s="508">
        <f>БДДС!J26</f>
        <v>0</v>
      </c>
      <c r="L39" s="508">
        <f>БДДС!K26</f>
        <v>0</v>
      </c>
      <c r="M39" s="508">
        <f>БДДС!L26</f>
        <v>0</v>
      </c>
      <c r="N39" s="508">
        <f>БДДС!M26</f>
        <v>0</v>
      </c>
      <c r="O39" s="508">
        <f>БДДС!N26</f>
        <v>0</v>
      </c>
      <c r="P39" s="478">
        <f>SUM(D39:O39)</f>
        <v>0</v>
      </c>
      <c r="Q39" s="479"/>
      <c r="R39" s="479"/>
      <c r="S39" s="479"/>
      <c r="T39" s="479"/>
      <c r="U39" s="479"/>
      <c r="V39" s="479"/>
      <c r="W39" s="479"/>
      <c r="X39" s="479"/>
      <c r="Y39" s="479"/>
      <c r="Z39" s="479"/>
      <c r="AA39" s="479"/>
      <c r="AB39" s="479"/>
      <c r="AC39" s="479"/>
      <c r="AD39" s="479"/>
      <c r="AE39" s="479"/>
      <c r="AF39" s="479"/>
      <c r="AG39" s="479"/>
      <c r="AH39" s="479"/>
      <c r="AI39" s="479"/>
      <c r="AJ39" s="479"/>
      <c r="AK39" s="479"/>
      <c r="AL39" s="479"/>
      <c r="AM39" s="479"/>
      <c r="AN39" s="479"/>
      <c r="AO39" s="479"/>
      <c r="AP39" s="479"/>
      <c r="AQ39" s="479"/>
      <c r="AR39" s="479"/>
      <c r="AS39" s="479"/>
      <c r="AT39" s="479"/>
      <c r="AU39" s="479"/>
      <c r="AV39" s="479"/>
      <c r="AW39" s="479"/>
      <c r="AX39" s="479"/>
      <c r="AY39" s="479"/>
      <c r="AZ39" s="479"/>
      <c r="BA39" s="479"/>
      <c r="BB39" s="479"/>
      <c r="BC39" s="479"/>
      <c r="BD39" s="479"/>
      <c r="BE39" s="479"/>
      <c r="BF39" s="479"/>
      <c r="BG39" s="479"/>
      <c r="BH39" s="479"/>
      <c r="BI39" s="479"/>
      <c r="BJ39" s="479"/>
      <c r="BK39" s="479"/>
      <c r="BL39" s="479"/>
      <c r="BM39" s="479"/>
      <c r="BN39" s="479"/>
      <c r="BO39" s="479"/>
      <c r="BP39" s="479"/>
      <c r="BQ39" s="479"/>
      <c r="BR39" s="479"/>
      <c r="BS39" s="479"/>
      <c r="BT39" s="479"/>
      <c r="BU39" s="479"/>
      <c r="BV39" s="479"/>
      <c r="BW39" s="479"/>
      <c r="BX39" s="479"/>
      <c r="BY39" s="479"/>
      <c r="BZ39" s="479"/>
      <c r="CA39" s="479"/>
      <c r="CB39" s="479"/>
      <c r="CC39" s="479"/>
      <c r="CD39" s="479"/>
      <c r="CE39" s="479"/>
      <c r="CF39" s="479"/>
      <c r="CG39" s="479"/>
      <c r="CH39" s="479"/>
      <c r="CI39" s="479"/>
      <c r="CJ39" s="479"/>
      <c r="CK39" s="479"/>
      <c r="CL39" s="479"/>
      <c r="CM39" s="479"/>
      <c r="CN39" s="479"/>
      <c r="CO39" s="479"/>
      <c r="CP39" s="479"/>
      <c r="CQ39" s="479"/>
      <c r="CR39" s="479"/>
      <c r="CS39" s="479"/>
      <c r="CT39" s="479"/>
      <c r="CU39" s="479"/>
      <c r="CV39" s="479"/>
      <c r="CW39" s="479"/>
      <c r="CX39" s="479"/>
      <c r="CY39" s="479"/>
      <c r="CZ39" s="479"/>
      <c r="DA39" s="479"/>
      <c r="DB39" s="479"/>
      <c r="DC39" s="479"/>
      <c r="DD39" s="479"/>
      <c r="DE39" s="479"/>
      <c r="DF39" s="479"/>
      <c r="DG39" s="479"/>
      <c r="DH39" s="479"/>
      <c r="DI39" s="479"/>
      <c r="DJ39" s="479"/>
      <c r="DK39" s="479"/>
      <c r="DL39" s="479"/>
      <c r="DM39" s="479"/>
      <c r="DN39" s="479"/>
      <c r="DO39" s="479"/>
      <c r="DP39" s="479"/>
      <c r="DQ39" s="479"/>
      <c r="DR39" s="479"/>
      <c r="DS39" s="479"/>
      <c r="DT39" s="479"/>
      <c r="DU39" s="479"/>
      <c r="DV39" s="479"/>
      <c r="DW39" s="479"/>
      <c r="DX39" s="479"/>
      <c r="DY39" s="479"/>
      <c r="DZ39" s="479"/>
      <c r="EA39" s="479"/>
      <c r="EB39" s="479"/>
      <c r="EC39" s="479"/>
    </row>
    <row r="40" spans="1:133" x14ac:dyDescent="0.2">
      <c r="B40" s="470" t="s">
        <v>34</v>
      </c>
      <c r="C40" s="481"/>
      <c r="D40" s="481">
        <f>D41-(D37+D38-D39)</f>
        <v>0</v>
      </c>
      <c r="E40" s="481">
        <f t="shared" ref="E40:O40" si="12">E41-(E37+E38-E39)</f>
        <v>0</v>
      </c>
      <c r="F40" s="481">
        <f t="shared" si="12"/>
        <v>0</v>
      </c>
      <c r="G40" s="481">
        <f t="shared" si="12"/>
        <v>0</v>
      </c>
      <c r="H40" s="481">
        <f t="shared" si="12"/>
        <v>0</v>
      </c>
      <c r="I40" s="481">
        <f t="shared" si="12"/>
        <v>0</v>
      </c>
      <c r="J40" s="481">
        <f t="shared" si="12"/>
        <v>0</v>
      </c>
      <c r="K40" s="481">
        <f t="shared" si="12"/>
        <v>0</v>
      </c>
      <c r="L40" s="481">
        <f t="shared" si="12"/>
        <v>0</v>
      </c>
      <c r="M40" s="481">
        <f t="shared" si="12"/>
        <v>0</v>
      </c>
      <c r="N40" s="481">
        <f t="shared" si="12"/>
        <v>0</v>
      </c>
      <c r="O40" s="481">
        <f t="shared" si="12"/>
        <v>0</v>
      </c>
      <c r="P40" s="482"/>
      <c r="Q40" s="479"/>
      <c r="R40" s="479"/>
      <c r="S40" s="479"/>
      <c r="T40" s="479"/>
      <c r="U40" s="479"/>
      <c r="V40" s="479"/>
      <c r="W40" s="479"/>
      <c r="X40" s="479"/>
      <c r="Y40" s="479"/>
      <c r="Z40" s="479"/>
      <c r="AA40" s="479"/>
      <c r="AB40" s="479"/>
      <c r="AC40" s="479"/>
      <c r="AD40" s="479"/>
      <c r="AE40" s="479"/>
      <c r="AF40" s="479"/>
      <c r="AG40" s="479"/>
      <c r="AH40" s="479"/>
      <c r="AI40" s="479"/>
      <c r="AJ40" s="479"/>
      <c r="AK40" s="479"/>
      <c r="AL40" s="479"/>
      <c r="AM40" s="479"/>
      <c r="AN40" s="479"/>
      <c r="AO40" s="479"/>
      <c r="AP40" s="479"/>
      <c r="AQ40" s="479"/>
      <c r="AR40" s="479"/>
      <c r="AS40" s="479"/>
      <c r="AT40" s="479"/>
      <c r="AU40" s="479"/>
      <c r="AV40" s="479"/>
      <c r="AW40" s="479"/>
      <c r="AX40" s="479"/>
      <c r="AY40" s="479"/>
      <c r="AZ40" s="479"/>
      <c r="BA40" s="479"/>
      <c r="BB40" s="479"/>
      <c r="BC40" s="479"/>
      <c r="BD40" s="479"/>
      <c r="BE40" s="479"/>
      <c r="BF40" s="479"/>
      <c r="BG40" s="479"/>
      <c r="BH40" s="479"/>
      <c r="BI40" s="479"/>
      <c r="BJ40" s="479"/>
      <c r="BK40" s="479"/>
      <c r="BL40" s="479"/>
      <c r="BM40" s="479"/>
      <c r="BN40" s="479"/>
      <c r="BO40" s="479"/>
      <c r="BP40" s="479"/>
      <c r="BQ40" s="479"/>
      <c r="BR40" s="479"/>
      <c r="BS40" s="479"/>
      <c r="BT40" s="479"/>
      <c r="BU40" s="479"/>
      <c r="BV40" s="479"/>
      <c r="BW40" s="479"/>
      <c r="BX40" s="479"/>
      <c r="BY40" s="479"/>
      <c r="BZ40" s="479"/>
      <c r="CA40" s="479"/>
      <c r="CB40" s="479"/>
      <c r="CC40" s="479"/>
      <c r="CD40" s="479"/>
      <c r="CE40" s="479"/>
      <c r="CF40" s="479"/>
      <c r="CG40" s="479"/>
      <c r="CH40" s="479"/>
      <c r="CI40" s="479"/>
      <c r="CJ40" s="479"/>
      <c r="CK40" s="479"/>
      <c r="CL40" s="479"/>
      <c r="CM40" s="479"/>
      <c r="CN40" s="479"/>
      <c r="CO40" s="479"/>
      <c r="CP40" s="479"/>
      <c r="CQ40" s="479"/>
      <c r="CR40" s="479"/>
      <c r="CS40" s="479"/>
      <c r="CT40" s="479"/>
      <c r="CU40" s="479"/>
      <c r="CV40" s="479"/>
      <c r="CW40" s="479"/>
      <c r="CX40" s="479"/>
      <c r="CY40" s="479"/>
      <c r="CZ40" s="479"/>
      <c r="DA40" s="479"/>
      <c r="DB40" s="479"/>
      <c r="DC40" s="479"/>
      <c r="DD40" s="479"/>
      <c r="DE40" s="479"/>
      <c r="DF40" s="479"/>
      <c r="DG40" s="479"/>
      <c r="DH40" s="479"/>
      <c r="DI40" s="479"/>
      <c r="DJ40" s="479"/>
      <c r="DK40" s="479"/>
      <c r="DL40" s="479"/>
      <c r="DM40" s="479"/>
      <c r="DN40" s="479"/>
      <c r="DO40" s="479"/>
      <c r="DP40" s="479"/>
      <c r="DQ40" s="479"/>
      <c r="DR40" s="479"/>
      <c r="DS40" s="479"/>
      <c r="DT40" s="479"/>
      <c r="DU40" s="479"/>
      <c r="DV40" s="479"/>
      <c r="DW40" s="479"/>
      <c r="DX40" s="479"/>
      <c r="DY40" s="479"/>
      <c r="DZ40" s="479"/>
      <c r="EA40" s="479"/>
      <c r="EB40" s="479"/>
      <c r="EC40" s="479"/>
    </row>
    <row r="41" spans="1:133" x14ac:dyDescent="0.2">
      <c r="A41" s="483" t="s">
        <v>313</v>
      </c>
      <c r="B41" s="484"/>
      <c r="C41" s="917"/>
      <c r="D41" s="521">
        <f>C41</f>
        <v>0</v>
      </c>
      <c r="E41" s="521">
        <f>D41</f>
        <v>0</v>
      </c>
      <c r="F41" s="521">
        <f>E41</f>
        <v>0</v>
      </c>
      <c r="G41" s="521"/>
      <c r="H41" s="521"/>
      <c r="I41" s="521"/>
      <c r="J41" s="521"/>
      <c r="K41" s="521"/>
      <c r="L41" s="521"/>
      <c r="M41" s="521"/>
      <c r="N41" s="521"/>
      <c r="O41" s="521"/>
      <c r="P41" s="500">
        <f>O41</f>
        <v>0</v>
      </c>
      <c r="Q41" s="479"/>
      <c r="R41" s="479"/>
      <c r="S41" s="479"/>
      <c r="T41" s="479"/>
      <c r="U41" s="479"/>
      <c r="V41" s="479"/>
      <c r="W41" s="479"/>
      <c r="X41" s="479"/>
      <c r="Y41" s="479"/>
      <c r="Z41" s="479"/>
      <c r="AA41" s="479"/>
      <c r="AB41" s="479"/>
      <c r="AC41" s="479"/>
      <c r="AD41" s="479"/>
      <c r="AE41" s="479"/>
      <c r="AF41" s="479"/>
      <c r="AG41" s="479"/>
      <c r="AH41" s="479"/>
      <c r="AI41" s="479"/>
      <c r="AJ41" s="479"/>
      <c r="AK41" s="479"/>
      <c r="AL41" s="479"/>
      <c r="AM41" s="479"/>
      <c r="AN41" s="479"/>
      <c r="AO41" s="479"/>
      <c r="AP41" s="479"/>
      <c r="AQ41" s="479"/>
      <c r="AR41" s="479"/>
      <c r="AS41" s="479"/>
      <c r="AT41" s="479"/>
      <c r="AU41" s="479"/>
      <c r="AV41" s="479"/>
      <c r="AW41" s="479"/>
      <c r="AX41" s="479"/>
      <c r="AY41" s="479"/>
      <c r="AZ41" s="479"/>
      <c r="BA41" s="479"/>
      <c r="BB41" s="479"/>
      <c r="BC41" s="479"/>
      <c r="BD41" s="479"/>
      <c r="BE41" s="479"/>
      <c r="BF41" s="479"/>
      <c r="BG41" s="479"/>
      <c r="BH41" s="479"/>
      <c r="BI41" s="479"/>
      <c r="BJ41" s="479"/>
      <c r="BK41" s="479"/>
      <c r="BL41" s="479"/>
      <c r="BM41" s="479"/>
      <c r="BN41" s="479"/>
      <c r="BO41" s="479"/>
      <c r="BP41" s="479"/>
      <c r="BQ41" s="479"/>
      <c r="BR41" s="479"/>
      <c r="BS41" s="479"/>
      <c r="BT41" s="479"/>
      <c r="BU41" s="479"/>
      <c r="BV41" s="479"/>
      <c r="BW41" s="479"/>
      <c r="BX41" s="479"/>
      <c r="BY41" s="479"/>
      <c r="BZ41" s="479"/>
      <c r="CA41" s="479"/>
      <c r="CB41" s="479"/>
      <c r="CC41" s="479"/>
      <c r="CD41" s="479"/>
      <c r="CE41" s="479"/>
      <c r="CF41" s="479"/>
      <c r="CG41" s="479"/>
      <c r="CH41" s="479"/>
      <c r="CI41" s="479"/>
      <c r="CJ41" s="479"/>
      <c r="CK41" s="479"/>
      <c r="CL41" s="479"/>
      <c r="CM41" s="479"/>
      <c r="CN41" s="479"/>
      <c r="CO41" s="479"/>
      <c r="CP41" s="479"/>
      <c r="CQ41" s="479"/>
      <c r="CR41" s="479"/>
      <c r="CS41" s="479"/>
      <c r="CT41" s="479"/>
      <c r="CU41" s="479"/>
      <c r="CV41" s="479"/>
      <c r="CW41" s="479"/>
      <c r="CX41" s="479"/>
      <c r="CY41" s="479"/>
      <c r="CZ41" s="479"/>
      <c r="DA41" s="479"/>
      <c r="DB41" s="479"/>
      <c r="DC41" s="479"/>
      <c r="DD41" s="479"/>
      <c r="DE41" s="479"/>
      <c r="DF41" s="479"/>
      <c r="DG41" s="479"/>
      <c r="DH41" s="479"/>
      <c r="DI41" s="479"/>
      <c r="DJ41" s="479"/>
      <c r="DK41" s="479"/>
      <c r="DL41" s="479"/>
      <c r="DM41" s="479"/>
      <c r="DN41" s="479"/>
      <c r="DO41" s="479"/>
      <c r="DP41" s="479"/>
      <c r="DQ41" s="479"/>
      <c r="DR41" s="479"/>
      <c r="DS41" s="479"/>
      <c r="DT41" s="479"/>
      <c r="DU41" s="479"/>
      <c r="DV41" s="479"/>
      <c r="DW41" s="479"/>
      <c r="DX41" s="479"/>
      <c r="DY41" s="479"/>
      <c r="DZ41" s="479"/>
      <c r="EA41" s="479"/>
      <c r="EB41" s="479"/>
      <c r="EC41" s="479"/>
    </row>
    <row r="42" spans="1:133" s="455" customFormat="1" x14ac:dyDescent="0.2">
      <c r="A42" s="456" t="s">
        <v>331</v>
      </c>
      <c r="B42" s="452"/>
      <c r="C42" s="461"/>
      <c r="D42" s="486">
        <f t="shared" ref="D42:O42" si="13">D41-C41</f>
        <v>0</v>
      </c>
      <c r="E42" s="486">
        <f t="shared" si="13"/>
        <v>0</v>
      </c>
      <c r="F42" s="486">
        <f t="shared" si="13"/>
        <v>0</v>
      </c>
      <c r="G42" s="486">
        <f t="shared" si="13"/>
        <v>0</v>
      </c>
      <c r="H42" s="486">
        <f t="shared" si="13"/>
        <v>0</v>
      </c>
      <c r="I42" s="486">
        <f t="shared" si="13"/>
        <v>0</v>
      </c>
      <c r="J42" s="486">
        <f t="shared" si="13"/>
        <v>0</v>
      </c>
      <c r="K42" s="486">
        <f t="shared" si="13"/>
        <v>0</v>
      </c>
      <c r="L42" s="486">
        <f t="shared" si="13"/>
        <v>0</v>
      </c>
      <c r="M42" s="486">
        <f t="shared" si="13"/>
        <v>0</v>
      </c>
      <c r="N42" s="486">
        <f t="shared" si="13"/>
        <v>0</v>
      </c>
      <c r="O42" s="486">
        <f t="shared" si="13"/>
        <v>0</v>
      </c>
      <c r="P42" s="458"/>
      <c r="Q42" s="459"/>
      <c r="R42" s="459"/>
      <c r="S42" s="459"/>
      <c r="T42" s="459"/>
      <c r="U42" s="459"/>
      <c r="V42" s="459"/>
      <c r="W42" s="459"/>
      <c r="X42" s="459"/>
      <c r="Y42" s="459"/>
      <c r="Z42" s="459"/>
      <c r="AA42" s="459"/>
      <c r="AB42" s="459"/>
      <c r="AC42" s="459"/>
      <c r="AD42" s="459"/>
      <c r="AE42" s="459"/>
      <c r="AF42" s="459"/>
      <c r="AG42" s="459"/>
      <c r="AH42" s="459"/>
      <c r="AI42" s="459"/>
      <c r="AJ42" s="459"/>
      <c r="AK42" s="459"/>
      <c r="AL42" s="459"/>
      <c r="AM42" s="459"/>
      <c r="AN42" s="459"/>
      <c r="AO42" s="459"/>
      <c r="AP42" s="459"/>
      <c r="AQ42" s="459"/>
      <c r="AR42" s="459"/>
      <c r="AS42" s="459"/>
      <c r="AT42" s="459"/>
      <c r="AU42" s="459"/>
      <c r="AV42" s="459"/>
      <c r="AW42" s="459"/>
      <c r="AX42" s="459"/>
      <c r="AY42" s="459"/>
      <c r="AZ42" s="459"/>
      <c r="BA42" s="459"/>
      <c r="BB42" s="459"/>
      <c r="BC42" s="459"/>
      <c r="BD42" s="459"/>
      <c r="BE42" s="459"/>
      <c r="BF42" s="459"/>
      <c r="BG42" s="459"/>
      <c r="BH42" s="459"/>
      <c r="BI42" s="459"/>
      <c r="BJ42" s="459"/>
      <c r="BK42" s="459"/>
      <c r="BL42" s="459"/>
      <c r="BM42" s="459"/>
      <c r="BN42" s="459"/>
      <c r="BO42" s="459"/>
      <c r="BP42" s="459"/>
      <c r="BQ42" s="459"/>
      <c r="BR42" s="459"/>
      <c r="BS42" s="459"/>
      <c r="BT42" s="459"/>
      <c r="BU42" s="459"/>
      <c r="BV42" s="459"/>
      <c r="BW42" s="459"/>
      <c r="BX42" s="459"/>
      <c r="BY42" s="459"/>
      <c r="BZ42" s="459"/>
      <c r="CA42" s="459"/>
      <c r="CB42" s="459"/>
      <c r="CC42" s="459"/>
      <c r="CD42" s="459"/>
      <c r="CE42" s="459"/>
      <c r="CF42" s="459"/>
      <c r="CG42" s="459"/>
      <c r="CH42" s="459"/>
      <c r="CI42" s="459"/>
      <c r="CJ42" s="459"/>
      <c r="CK42" s="459"/>
      <c r="CL42" s="459"/>
      <c r="CM42" s="459"/>
      <c r="CN42" s="459"/>
      <c r="CO42" s="459"/>
      <c r="CP42" s="459"/>
      <c r="CQ42" s="459"/>
      <c r="CR42" s="459"/>
      <c r="CS42" s="459"/>
      <c r="CT42" s="459"/>
      <c r="CU42" s="459"/>
      <c r="CV42" s="459"/>
      <c r="CW42" s="459"/>
      <c r="CX42" s="459"/>
      <c r="CY42" s="459"/>
      <c r="CZ42" s="459"/>
      <c r="DA42" s="459"/>
      <c r="DB42" s="459"/>
      <c r="DC42" s="459"/>
      <c r="DD42" s="459"/>
      <c r="DE42" s="459"/>
      <c r="DF42" s="459"/>
      <c r="DG42" s="459"/>
      <c r="DH42" s="459"/>
      <c r="DI42" s="459"/>
      <c r="DJ42" s="459"/>
      <c r="DK42" s="459"/>
      <c r="DL42" s="459"/>
      <c r="DM42" s="459"/>
      <c r="DN42" s="459"/>
      <c r="DO42" s="459"/>
      <c r="DP42" s="459"/>
      <c r="DQ42" s="459"/>
      <c r="DR42" s="459"/>
      <c r="DS42" s="459"/>
      <c r="DT42" s="459"/>
      <c r="DU42" s="459"/>
      <c r="DV42" s="459"/>
      <c r="DW42" s="459"/>
      <c r="DX42" s="459"/>
      <c r="DY42" s="459"/>
      <c r="DZ42" s="459"/>
      <c r="EA42" s="459"/>
      <c r="EB42" s="459"/>
      <c r="EC42" s="459"/>
    </row>
    <row r="43" spans="1:133" s="455" customFormat="1" ht="10.5" customHeight="1" x14ac:dyDescent="0.2">
      <c r="A43" s="460"/>
      <c r="B43" s="452"/>
      <c r="C43" s="461"/>
      <c r="D43" s="462"/>
      <c r="E43" s="463"/>
      <c r="F43" s="463"/>
      <c r="G43" s="461"/>
      <c r="H43" s="461"/>
      <c r="I43" s="461"/>
      <c r="J43" s="461"/>
      <c r="K43" s="461"/>
      <c r="L43" s="461"/>
      <c r="M43" s="461"/>
      <c r="N43" s="461"/>
      <c r="O43" s="461"/>
      <c r="P43" s="458"/>
      <c r="Q43" s="459"/>
      <c r="R43" s="459"/>
      <c r="S43" s="459"/>
      <c r="T43" s="459"/>
      <c r="U43" s="459"/>
      <c r="V43" s="459"/>
      <c r="W43" s="459"/>
      <c r="X43" s="459"/>
      <c r="Y43" s="459"/>
      <c r="Z43" s="459"/>
      <c r="AA43" s="459"/>
      <c r="AB43" s="459"/>
      <c r="AC43" s="459"/>
      <c r="AD43" s="459"/>
      <c r="AE43" s="459"/>
      <c r="AF43" s="459"/>
      <c r="AG43" s="459"/>
      <c r="AH43" s="459"/>
      <c r="AI43" s="459"/>
      <c r="AJ43" s="459"/>
      <c r="AK43" s="459"/>
      <c r="AL43" s="459"/>
      <c r="AM43" s="459"/>
      <c r="AN43" s="459"/>
      <c r="AO43" s="459"/>
      <c r="AP43" s="459"/>
      <c r="AQ43" s="459"/>
      <c r="AR43" s="459"/>
      <c r="AS43" s="459"/>
      <c r="AT43" s="459"/>
      <c r="AU43" s="459"/>
      <c r="AV43" s="459"/>
      <c r="AW43" s="459"/>
      <c r="AX43" s="459"/>
      <c r="AY43" s="459"/>
      <c r="AZ43" s="459"/>
      <c r="BA43" s="459"/>
      <c r="BB43" s="459"/>
      <c r="BC43" s="459"/>
      <c r="BD43" s="459"/>
      <c r="BE43" s="459"/>
      <c r="BF43" s="459"/>
      <c r="BG43" s="459"/>
      <c r="BH43" s="459"/>
      <c r="BI43" s="459"/>
      <c r="BJ43" s="459"/>
      <c r="BK43" s="459"/>
      <c r="BL43" s="459"/>
      <c r="BM43" s="459"/>
      <c r="BN43" s="459"/>
      <c r="BO43" s="459"/>
      <c r="BP43" s="459"/>
      <c r="BQ43" s="459"/>
      <c r="BR43" s="459"/>
      <c r="BS43" s="459"/>
      <c r="BT43" s="459"/>
      <c r="BU43" s="459"/>
      <c r="BV43" s="459"/>
      <c r="BW43" s="459"/>
      <c r="BX43" s="459"/>
      <c r="BY43" s="459"/>
      <c r="BZ43" s="459"/>
      <c r="CA43" s="459"/>
      <c r="CB43" s="459"/>
      <c r="CC43" s="459"/>
      <c r="CD43" s="459"/>
      <c r="CE43" s="459"/>
      <c r="CF43" s="459"/>
      <c r="CG43" s="459"/>
      <c r="CH43" s="459"/>
      <c r="CI43" s="459"/>
      <c r="CJ43" s="459"/>
      <c r="CK43" s="459"/>
      <c r="CL43" s="459"/>
      <c r="CM43" s="459"/>
      <c r="CN43" s="459"/>
      <c r="CO43" s="459"/>
      <c r="CP43" s="459"/>
      <c r="CQ43" s="459"/>
      <c r="CR43" s="459"/>
      <c r="CS43" s="459"/>
      <c r="CT43" s="459"/>
      <c r="CU43" s="459"/>
      <c r="CV43" s="459"/>
      <c r="CW43" s="459"/>
      <c r="CX43" s="459"/>
      <c r="CY43" s="459"/>
      <c r="CZ43" s="459"/>
      <c r="DA43" s="459"/>
      <c r="DB43" s="459"/>
      <c r="DC43" s="459"/>
      <c r="DD43" s="459"/>
      <c r="DE43" s="459"/>
      <c r="DF43" s="459"/>
      <c r="DG43" s="459"/>
      <c r="DH43" s="459"/>
      <c r="DI43" s="459"/>
      <c r="DJ43" s="459"/>
      <c r="DK43" s="459"/>
      <c r="DL43" s="459"/>
      <c r="DM43" s="459"/>
      <c r="DN43" s="459"/>
      <c r="DO43" s="459"/>
      <c r="DP43" s="459"/>
      <c r="DQ43" s="459"/>
      <c r="DR43" s="459"/>
      <c r="DS43" s="459"/>
      <c r="DT43" s="459"/>
      <c r="DU43" s="459"/>
      <c r="DV43" s="459"/>
      <c r="DW43" s="459"/>
      <c r="DX43" s="459"/>
      <c r="DY43" s="459"/>
      <c r="DZ43" s="459"/>
      <c r="EA43" s="459"/>
      <c r="EB43" s="459"/>
      <c r="EC43" s="459"/>
    </row>
    <row r="44" spans="1:133" s="455" customFormat="1" ht="10.5" customHeight="1" x14ac:dyDescent="0.2">
      <c r="A44" s="460"/>
      <c r="B44" s="452"/>
      <c r="C44" s="461"/>
      <c r="D44" s="462"/>
      <c r="E44" s="463"/>
      <c r="F44" s="463"/>
      <c r="G44" s="461"/>
      <c r="H44" s="461"/>
      <c r="I44" s="461"/>
      <c r="J44" s="461"/>
      <c r="K44" s="461"/>
      <c r="L44" s="461"/>
      <c r="M44" s="461"/>
      <c r="N44" s="461"/>
      <c r="O44" s="461"/>
      <c r="P44" s="458"/>
      <c r="Q44" s="459"/>
      <c r="R44" s="459"/>
      <c r="S44" s="459"/>
      <c r="T44" s="459"/>
      <c r="U44" s="459"/>
      <c r="V44" s="459"/>
      <c r="W44" s="459"/>
      <c r="X44" s="459"/>
      <c r="Y44" s="459"/>
      <c r="Z44" s="459"/>
      <c r="AA44" s="459"/>
      <c r="AB44" s="459"/>
      <c r="AC44" s="459"/>
      <c r="AD44" s="459"/>
      <c r="AE44" s="459"/>
      <c r="AF44" s="459"/>
      <c r="AG44" s="459"/>
      <c r="AH44" s="459"/>
      <c r="AI44" s="459"/>
      <c r="AJ44" s="459"/>
      <c r="AK44" s="459"/>
      <c r="AL44" s="459"/>
      <c r="AM44" s="459"/>
      <c r="AN44" s="459"/>
      <c r="AO44" s="459"/>
      <c r="AP44" s="459"/>
      <c r="AQ44" s="459"/>
      <c r="AR44" s="459"/>
      <c r="AS44" s="459"/>
      <c r="AT44" s="459"/>
      <c r="AU44" s="459"/>
      <c r="AV44" s="459"/>
      <c r="AW44" s="459"/>
      <c r="AX44" s="459"/>
      <c r="AY44" s="459"/>
      <c r="AZ44" s="459"/>
      <c r="BA44" s="459"/>
      <c r="BB44" s="459"/>
      <c r="BC44" s="459"/>
      <c r="BD44" s="459"/>
      <c r="BE44" s="459"/>
      <c r="BF44" s="459"/>
      <c r="BG44" s="459"/>
      <c r="BH44" s="459"/>
      <c r="BI44" s="459"/>
      <c r="BJ44" s="459"/>
      <c r="BK44" s="459"/>
      <c r="BL44" s="459"/>
      <c r="BM44" s="459"/>
      <c r="BN44" s="459"/>
      <c r="BO44" s="459"/>
      <c r="BP44" s="459"/>
      <c r="BQ44" s="459"/>
      <c r="BR44" s="459"/>
      <c r="BS44" s="459"/>
      <c r="BT44" s="459"/>
      <c r="BU44" s="459"/>
      <c r="BV44" s="459"/>
      <c r="BW44" s="459"/>
      <c r="BX44" s="459"/>
      <c r="BY44" s="459"/>
      <c r="BZ44" s="459"/>
      <c r="CA44" s="459"/>
      <c r="CB44" s="459"/>
      <c r="CC44" s="459"/>
      <c r="CD44" s="459"/>
      <c r="CE44" s="459"/>
      <c r="CF44" s="459"/>
      <c r="CG44" s="459"/>
      <c r="CH44" s="459"/>
      <c r="CI44" s="459"/>
      <c r="CJ44" s="459"/>
      <c r="CK44" s="459"/>
      <c r="CL44" s="459"/>
      <c r="CM44" s="459"/>
      <c r="CN44" s="459"/>
      <c r="CO44" s="459"/>
      <c r="CP44" s="459"/>
      <c r="CQ44" s="459"/>
      <c r="CR44" s="459"/>
      <c r="CS44" s="459"/>
      <c r="CT44" s="459"/>
      <c r="CU44" s="459"/>
      <c r="CV44" s="459"/>
      <c r="CW44" s="459"/>
      <c r="CX44" s="459"/>
      <c r="CY44" s="459"/>
      <c r="CZ44" s="459"/>
      <c r="DA44" s="459"/>
      <c r="DB44" s="459"/>
      <c r="DC44" s="459"/>
      <c r="DD44" s="459"/>
      <c r="DE44" s="459"/>
      <c r="DF44" s="459"/>
      <c r="DG44" s="459"/>
      <c r="DH44" s="459"/>
      <c r="DI44" s="459"/>
      <c r="DJ44" s="459"/>
      <c r="DK44" s="459"/>
      <c r="DL44" s="459"/>
      <c r="DM44" s="459"/>
      <c r="DN44" s="459"/>
      <c r="DO44" s="459"/>
      <c r="DP44" s="459"/>
      <c r="DQ44" s="459"/>
      <c r="DR44" s="459"/>
      <c r="DS44" s="459"/>
      <c r="DT44" s="459"/>
      <c r="DU44" s="459"/>
      <c r="DV44" s="459"/>
      <c r="DW44" s="459"/>
      <c r="DX44" s="459"/>
      <c r="DY44" s="459"/>
      <c r="DZ44" s="459"/>
      <c r="EA44" s="459"/>
      <c r="EB44" s="459"/>
      <c r="EC44" s="459"/>
    </row>
    <row r="45" spans="1:133" x14ac:dyDescent="0.2">
      <c r="A45" s="465" t="s">
        <v>761</v>
      </c>
      <c r="B45" s="428" t="str">
        <f>VLOOKUP($A45,Статьибаланса,COLUMN(Справочники!D:D)-1,FALSE)</f>
        <v>Кредиторская задолженность перед ГК Ф</v>
      </c>
      <c r="C45" s="466"/>
      <c r="D45" s="467"/>
      <c r="E45" s="1004"/>
      <c r="F45" s="1004"/>
      <c r="G45" s="1004"/>
      <c r="H45" s="467"/>
      <c r="I45" s="467"/>
      <c r="J45" s="467"/>
      <c r="K45" s="467"/>
      <c r="L45" s="467"/>
      <c r="M45" s="467"/>
      <c r="N45" s="467"/>
      <c r="O45" s="467"/>
      <c r="P45" s="469"/>
    </row>
    <row r="46" spans="1:133" s="472" customFormat="1" ht="11.25" x14ac:dyDescent="0.2">
      <c r="A46" s="471" t="s">
        <v>328</v>
      </c>
      <c r="C46" s="473"/>
      <c r="D46" s="474" t="e">
        <f t="shared" ref="D46:O46" si="14">C55/((C48)/30)</f>
        <v>#DIV/0!</v>
      </c>
      <c r="E46" s="474" t="e">
        <f t="shared" si="14"/>
        <v>#DIV/0!</v>
      </c>
      <c r="F46" s="474" t="e">
        <f t="shared" si="14"/>
        <v>#DIV/0!</v>
      </c>
      <c r="G46" s="474" t="e">
        <f t="shared" si="14"/>
        <v>#DIV/0!</v>
      </c>
      <c r="H46" s="474" t="e">
        <f t="shared" si="14"/>
        <v>#DIV/0!</v>
      </c>
      <c r="I46" s="474" t="e">
        <f t="shared" si="14"/>
        <v>#DIV/0!</v>
      </c>
      <c r="J46" s="474" t="e">
        <f t="shared" si="14"/>
        <v>#DIV/0!</v>
      </c>
      <c r="K46" s="474" t="e">
        <f t="shared" si="14"/>
        <v>#DIV/0!</v>
      </c>
      <c r="L46" s="474" t="e">
        <f t="shared" si="14"/>
        <v>#DIV/0!</v>
      </c>
      <c r="M46" s="474" t="e">
        <f t="shared" si="14"/>
        <v>#DIV/0!</v>
      </c>
      <c r="N46" s="474" t="e">
        <f t="shared" si="14"/>
        <v>#DIV/0!</v>
      </c>
      <c r="O46" s="474" t="e">
        <f t="shared" si="14"/>
        <v>#DIV/0!</v>
      </c>
      <c r="P46" s="475"/>
      <c r="Q46" s="476"/>
      <c r="R46" s="476"/>
      <c r="S46" s="476"/>
      <c r="T46" s="476"/>
      <c r="U46" s="476"/>
      <c r="V46" s="476"/>
      <c r="W46" s="476"/>
      <c r="X46" s="476"/>
      <c r="Y46" s="476"/>
      <c r="Z46" s="476"/>
      <c r="AA46" s="476"/>
      <c r="AB46" s="476"/>
      <c r="AC46" s="476"/>
      <c r="AD46" s="476"/>
      <c r="AE46" s="476"/>
      <c r="AF46" s="476"/>
      <c r="AG46" s="476"/>
      <c r="AH46" s="476"/>
      <c r="AI46" s="476"/>
      <c r="AJ46" s="476"/>
      <c r="AK46" s="476"/>
      <c r="AL46" s="476"/>
      <c r="AM46" s="476"/>
      <c r="AN46" s="476"/>
      <c r="AO46" s="476"/>
      <c r="AP46" s="476"/>
      <c r="AQ46" s="476"/>
      <c r="AR46" s="476"/>
      <c r="AS46" s="476"/>
      <c r="AT46" s="476"/>
      <c r="AU46" s="476"/>
      <c r="AV46" s="476"/>
      <c r="AW46" s="476"/>
      <c r="AX46" s="476"/>
      <c r="AY46" s="476"/>
      <c r="AZ46" s="476"/>
      <c r="BA46" s="476"/>
      <c r="BB46" s="476"/>
      <c r="BC46" s="476"/>
      <c r="BD46" s="476"/>
      <c r="BE46" s="476"/>
      <c r="BF46" s="476"/>
      <c r="BG46" s="476"/>
      <c r="BH46" s="476"/>
      <c r="BI46" s="476"/>
      <c r="BJ46" s="476"/>
      <c r="BK46" s="476"/>
      <c r="BL46" s="476"/>
      <c r="BM46" s="476"/>
      <c r="BN46" s="476"/>
      <c r="BO46" s="476"/>
      <c r="BP46" s="476"/>
      <c r="BQ46" s="476"/>
      <c r="BR46" s="476"/>
      <c r="BS46" s="476"/>
      <c r="BT46" s="476"/>
      <c r="BU46" s="476"/>
      <c r="BV46" s="476"/>
      <c r="BW46" s="476"/>
      <c r="BX46" s="476"/>
      <c r="BY46" s="476"/>
      <c r="BZ46" s="476"/>
      <c r="CA46" s="476"/>
      <c r="CB46" s="476"/>
      <c r="CC46" s="476"/>
      <c r="CD46" s="476"/>
      <c r="CE46" s="476"/>
      <c r="CF46" s="476"/>
      <c r="CG46" s="476"/>
      <c r="CH46" s="476"/>
      <c r="CI46" s="476"/>
      <c r="CJ46" s="476"/>
      <c r="CK46" s="476"/>
      <c r="CL46" s="476"/>
      <c r="CM46" s="476"/>
      <c r="CN46" s="476"/>
      <c r="CO46" s="476"/>
      <c r="CP46" s="476"/>
      <c r="CQ46" s="476"/>
      <c r="CR46" s="476"/>
      <c r="CS46" s="476"/>
      <c r="CT46" s="476"/>
      <c r="CU46" s="476"/>
      <c r="CV46" s="476"/>
      <c r="CW46" s="476"/>
      <c r="CX46" s="476"/>
      <c r="CY46" s="476"/>
      <c r="CZ46" s="476"/>
      <c r="DA46" s="476"/>
      <c r="DB46" s="476"/>
      <c r="DC46" s="476"/>
      <c r="DD46" s="476"/>
      <c r="DE46" s="476"/>
      <c r="DF46" s="476"/>
      <c r="DG46" s="476"/>
      <c r="DH46" s="476"/>
      <c r="DI46" s="476"/>
      <c r="DJ46" s="476"/>
      <c r="DK46" s="476"/>
      <c r="DL46" s="476"/>
      <c r="DM46" s="476"/>
      <c r="DN46" s="476"/>
      <c r="DO46" s="476"/>
      <c r="DP46" s="476"/>
      <c r="DQ46" s="476"/>
      <c r="DR46" s="476"/>
      <c r="DS46" s="476"/>
      <c r="DT46" s="476"/>
      <c r="DU46" s="476"/>
      <c r="DV46" s="476"/>
      <c r="DW46" s="476"/>
      <c r="DX46" s="476"/>
      <c r="DY46" s="476"/>
      <c r="DZ46" s="476"/>
      <c r="EA46" s="476"/>
      <c r="EB46" s="476"/>
      <c r="EC46" s="476"/>
    </row>
    <row r="47" spans="1:133" x14ac:dyDescent="0.2">
      <c r="A47" s="456" t="s">
        <v>1008</v>
      </c>
      <c r="C47" s="477"/>
      <c r="D47" s="457">
        <f t="shared" ref="D47:O47" si="15">C55+D236+D244</f>
        <v>0</v>
      </c>
      <c r="E47" s="457">
        <f t="shared" si="15"/>
        <v>0</v>
      </c>
      <c r="F47" s="457">
        <f t="shared" si="15"/>
        <v>0</v>
      </c>
      <c r="G47" s="457">
        <f t="shared" si="15"/>
        <v>-8045</v>
      </c>
      <c r="H47" s="457">
        <f t="shared" si="15"/>
        <v>-16101</v>
      </c>
      <c r="I47" s="457">
        <f t="shared" si="15"/>
        <v>-22972</v>
      </c>
      <c r="J47" s="457">
        <f t="shared" si="15"/>
        <v>-29957</v>
      </c>
      <c r="K47" s="457">
        <f t="shared" si="15"/>
        <v>-37258</v>
      </c>
      <c r="L47" s="457">
        <f t="shared" si="15"/>
        <v>-37258</v>
      </c>
      <c r="M47" s="457">
        <f t="shared" si="15"/>
        <v>-37258</v>
      </c>
      <c r="N47" s="457">
        <f t="shared" si="15"/>
        <v>-37258</v>
      </c>
      <c r="O47" s="457">
        <f t="shared" si="15"/>
        <v>-37258</v>
      </c>
      <c r="P47" s="478">
        <f>C55</f>
        <v>0</v>
      </c>
      <c r="Q47" s="479"/>
      <c r="R47" s="479"/>
      <c r="S47" s="479"/>
      <c r="T47" s="479"/>
      <c r="U47" s="479"/>
      <c r="V47" s="479"/>
      <c r="W47" s="479"/>
      <c r="X47" s="479"/>
      <c r="Y47" s="479"/>
      <c r="Z47" s="479"/>
      <c r="AA47" s="479"/>
      <c r="AB47" s="479"/>
      <c r="AC47" s="479"/>
      <c r="AD47" s="479"/>
      <c r="AE47" s="479"/>
      <c r="AF47" s="479"/>
      <c r="AG47" s="479"/>
      <c r="AH47" s="479"/>
      <c r="AI47" s="479"/>
      <c r="AJ47" s="479"/>
      <c r="AK47" s="479"/>
      <c r="AL47" s="479"/>
      <c r="AM47" s="479"/>
      <c r="AN47" s="479"/>
      <c r="AO47" s="479"/>
      <c r="AP47" s="479"/>
      <c r="AQ47" s="479"/>
      <c r="AR47" s="479"/>
      <c r="AS47" s="479"/>
      <c r="AT47" s="479"/>
      <c r="AU47" s="479"/>
      <c r="AV47" s="479"/>
      <c r="AW47" s="479"/>
      <c r="AX47" s="479"/>
      <c r="AY47" s="479"/>
      <c r="AZ47" s="479"/>
      <c r="BA47" s="479"/>
      <c r="BB47" s="479"/>
      <c r="BC47" s="479"/>
      <c r="BD47" s="479"/>
      <c r="BE47" s="479"/>
      <c r="BF47" s="479"/>
      <c r="BG47" s="479"/>
      <c r="BH47" s="479"/>
      <c r="BI47" s="479"/>
      <c r="BJ47" s="479"/>
      <c r="BK47" s="479"/>
      <c r="BL47" s="479"/>
      <c r="BM47" s="479"/>
      <c r="BN47" s="479"/>
      <c r="BO47" s="479"/>
      <c r="BP47" s="479"/>
      <c r="BQ47" s="479"/>
      <c r="BR47" s="479"/>
      <c r="BS47" s="479"/>
      <c r="BT47" s="479"/>
      <c r="BU47" s="479"/>
      <c r="BV47" s="479"/>
      <c r="BW47" s="479"/>
      <c r="BX47" s="479"/>
      <c r="BY47" s="479"/>
      <c r="BZ47" s="479"/>
      <c r="CA47" s="479"/>
      <c r="CB47" s="479"/>
      <c r="CC47" s="479"/>
      <c r="CD47" s="479"/>
      <c r="CE47" s="479"/>
      <c r="CF47" s="479"/>
      <c r="CG47" s="479"/>
      <c r="CH47" s="479"/>
      <c r="CI47" s="479"/>
      <c r="CJ47" s="479"/>
      <c r="CK47" s="479"/>
      <c r="CL47" s="479"/>
      <c r="CM47" s="479"/>
      <c r="CN47" s="479"/>
      <c r="CO47" s="479"/>
      <c r="CP47" s="479"/>
      <c r="CQ47" s="479"/>
      <c r="CR47" s="479"/>
      <c r="CS47" s="479"/>
      <c r="CT47" s="479"/>
      <c r="CU47" s="479"/>
      <c r="CV47" s="479"/>
      <c r="CW47" s="479"/>
      <c r="CX47" s="479"/>
      <c r="CY47" s="479"/>
      <c r="CZ47" s="479"/>
      <c r="DA47" s="479"/>
      <c r="DB47" s="479"/>
      <c r="DC47" s="479"/>
      <c r="DD47" s="479"/>
      <c r="DE47" s="479"/>
      <c r="DF47" s="479"/>
      <c r="DG47" s="479"/>
      <c r="DH47" s="479"/>
      <c r="DI47" s="479"/>
      <c r="DJ47" s="479"/>
      <c r="DK47" s="479"/>
      <c r="DL47" s="479"/>
      <c r="DM47" s="479"/>
      <c r="DN47" s="479"/>
      <c r="DO47" s="479"/>
      <c r="DP47" s="479"/>
      <c r="DQ47" s="479"/>
      <c r="DR47" s="479"/>
      <c r="DS47" s="479"/>
      <c r="DT47" s="479"/>
      <c r="DU47" s="479"/>
      <c r="DV47" s="479"/>
      <c r="DW47" s="479"/>
      <c r="DX47" s="479"/>
      <c r="DY47" s="479"/>
      <c r="DZ47" s="479"/>
      <c r="EA47" s="479"/>
      <c r="EB47" s="479"/>
      <c r="EC47" s="479"/>
    </row>
    <row r="48" spans="1:133" x14ac:dyDescent="0.2">
      <c r="B48" s="470" t="s">
        <v>329</v>
      </c>
      <c r="C48" s="480"/>
      <c r="D48" s="480">
        <f>SUM(D50:D52)</f>
        <v>0</v>
      </c>
      <c r="E48" s="480">
        <f t="shared" ref="E48:O48" si="16">SUM(E50:E52)</f>
        <v>0</v>
      </c>
      <c r="F48" s="480">
        <f t="shared" si="16"/>
        <v>0</v>
      </c>
      <c r="G48" s="480">
        <f t="shared" si="16"/>
        <v>0</v>
      </c>
      <c r="H48" s="480">
        <f t="shared" si="16"/>
        <v>0</v>
      </c>
      <c r="I48" s="480">
        <f t="shared" si="16"/>
        <v>0</v>
      </c>
      <c r="J48" s="480">
        <f t="shared" si="16"/>
        <v>0</v>
      </c>
      <c r="K48" s="480">
        <f t="shared" si="16"/>
        <v>0</v>
      </c>
      <c r="L48" s="480">
        <f t="shared" si="16"/>
        <v>0</v>
      </c>
      <c r="M48" s="480">
        <f t="shared" si="16"/>
        <v>0</v>
      </c>
      <c r="N48" s="480">
        <f t="shared" si="16"/>
        <v>0</v>
      </c>
      <c r="O48" s="480">
        <f t="shared" si="16"/>
        <v>0</v>
      </c>
      <c r="P48" s="478">
        <f>SUM(D48:O48)</f>
        <v>0</v>
      </c>
      <c r="Q48" s="479"/>
      <c r="R48" s="479"/>
      <c r="S48" s="479"/>
      <c r="T48" s="479"/>
      <c r="U48" s="479"/>
      <c r="V48" s="479"/>
      <c r="W48" s="479"/>
      <c r="X48" s="479"/>
      <c r="Y48" s="479"/>
      <c r="Z48" s="479"/>
      <c r="AA48" s="479"/>
      <c r="AB48" s="479"/>
      <c r="AC48" s="479"/>
      <c r="AD48" s="479"/>
      <c r="AE48" s="479"/>
      <c r="AF48" s="479"/>
      <c r="AG48" s="479"/>
      <c r="AH48" s="479"/>
      <c r="AI48" s="479"/>
      <c r="AJ48" s="479"/>
      <c r="AK48" s="479"/>
      <c r="AL48" s="479"/>
      <c r="AM48" s="479"/>
      <c r="AN48" s="479"/>
      <c r="AO48" s="479"/>
      <c r="AP48" s="479"/>
      <c r="AQ48" s="479"/>
      <c r="AR48" s="479"/>
      <c r="AS48" s="479"/>
      <c r="AT48" s="479"/>
      <c r="AU48" s="479"/>
      <c r="AV48" s="479"/>
      <c r="AW48" s="479"/>
      <c r="AX48" s="479"/>
      <c r="AY48" s="479"/>
      <c r="AZ48" s="479"/>
      <c r="BA48" s="479"/>
      <c r="BB48" s="479"/>
      <c r="BC48" s="479"/>
      <c r="BD48" s="479"/>
      <c r="BE48" s="479"/>
      <c r="BF48" s="479"/>
      <c r="BG48" s="479"/>
      <c r="BH48" s="479"/>
      <c r="BI48" s="479"/>
      <c r="BJ48" s="479"/>
      <c r="BK48" s="479"/>
      <c r="BL48" s="479"/>
      <c r="BM48" s="479"/>
      <c r="BN48" s="479"/>
      <c r="BO48" s="479"/>
      <c r="BP48" s="479"/>
      <c r="BQ48" s="479"/>
      <c r="BR48" s="479"/>
      <c r="BS48" s="479"/>
      <c r="BT48" s="479"/>
      <c r="BU48" s="479"/>
      <c r="BV48" s="479"/>
      <c r="BW48" s="479"/>
      <c r="BX48" s="479"/>
      <c r="BY48" s="479"/>
      <c r="BZ48" s="479"/>
      <c r="CA48" s="479"/>
      <c r="CB48" s="479"/>
      <c r="CC48" s="479"/>
      <c r="CD48" s="479"/>
      <c r="CE48" s="479"/>
      <c r="CF48" s="479"/>
      <c r="CG48" s="479"/>
      <c r="CH48" s="479"/>
      <c r="CI48" s="479"/>
      <c r="CJ48" s="479"/>
      <c r="CK48" s="479"/>
      <c r="CL48" s="479"/>
      <c r="CM48" s="479"/>
      <c r="CN48" s="479"/>
      <c r="CO48" s="479"/>
      <c r="CP48" s="479"/>
      <c r="CQ48" s="479"/>
      <c r="CR48" s="479"/>
      <c r="CS48" s="479"/>
      <c r="CT48" s="479"/>
      <c r="CU48" s="479"/>
      <c r="CV48" s="479"/>
      <c r="CW48" s="479"/>
      <c r="CX48" s="479"/>
      <c r="CY48" s="479"/>
      <c r="CZ48" s="479"/>
      <c r="DA48" s="479"/>
      <c r="DB48" s="479"/>
      <c r="DC48" s="479"/>
      <c r="DD48" s="479"/>
      <c r="DE48" s="479"/>
      <c r="DF48" s="479"/>
      <c r="DG48" s="479"/>
      <c r="DH48" s="479"/>
      <c r="DI48" s="479"/>
      <c r="DJ48" s="479"/>
      <c r="DK48" s="479"/>
      <c r="DL48" s="479"/>
      <c r="DM48" s="479"/>
      <c r="DN48" s="479"/>
      <c r="DO48" s="479"/>
      <c r="DP48" s="479"/>
      <c r="DQ48" s="479"/>
      <c r="DR48" s="479"/>
      <c r="DS48" s="479"/>
      <c r="DT48" s="479"/>
      <c r="DU48" s="479"/>
      <c r="DV48" s="479"/>
      <c r="DW48" s="479"/>
      <c r="DX48" s="479"/>
      <c r="DY48" s="479"/>
      <c r="DZ48" s="479"/>
      <c r="EA48" s="479"/>
      <c r="EB48" s="479"/>
      <c r="EC48" s="479"/>
    </row>
    <row r="49" spans="1:133" x14ac:dyDescent="0.2">
      <c r="A49" s="470"/>
      <c r="B49" s="518" t="s">
        <v>1028</v>
      </c>
      <c r="C49" s="480"/>
      <c r="D49" s="480"/>
      <c r="E49" s="480"/>
      <c r="F49" s="480"/>
      <c r="G49" s="480"/>
      <c r="H49" s="480"/>
      <c r="I49" s="480"/>
      <c r="J49" s="480"/>
      <c r="K49" s="480"/>
      <c r="L49" s="480"/>
      <c r="M49" s="480"/>
      <c r="N49" s="480"/>
      <c r="O49" s="480"/>
      <c r="P49" s="478"/>
      <c r="Q49" s="479"/>
      <c r="R49" s="479"/>
      <c r="S49" s="479"/>
      <c r="T49" s="479"/>
      <c r="U49" s="479"/>
      <c r="V49" s="479"/>
      <c r="W49" s="479"/>
      <c r="X49" s="479"/>
      <c r="Y49" s="479"/>
      <c r="Z49" s="479"/>
      <c r="AA49" s="479"/>
      <c r="AB49" s="479"/>
      <c r="AC49" s="479"/>
      <c r="AD49" s="479"/>
      <c r="AE49" s="479"/>
      <c r="AF49" s="479"/>
      <c r="AG49" s="479"/>
      <c r="AH49" s="479"/>
      <c r="AI49" s="479"/>
      <c r="AJ49" s="479"/>
      <c r="AK49" s="479"/>
      <c r="AL49" s="479"/>
      <c r="AM49" s="479"/>
      <c r="AN49" s="479"/>
      <c r="AO49" s="479"/>
      <c r="AP49" s="479"/>
      <c r="AQ49" s="479"/>
      <c r="AR49" s="479"/>
      <c r="AS49" s="479"/>
      <c r="AT49" s="479"/>
      <c r="AU49" s="479"/>
      <c r="AV49" s="479"/>
      <c r="AW49" s="479"/>
      <c r="AX49" s="479"/>
      <c r="AY49" s="479"/>
      <c r="AZ49" s="479"/>
      <c r="BA49" s="479"/>
      <c r="BB49" s="479"/>
      <c r="BC49" s="479"/>
      <c r="BD49" s="479"/>
      <c r="BE49" s="479"/>
      <c r="BF49" s="479"/>
      <c r="BG49" s="479"/>
      <c r="BH49" s="479"/>
      <c r="BI49" s="479"/>
      <c r="BJ49" s="479"/>
      <c r="BK49" s="479"/>
      <c r="BL49" s="479"/>
      <c r="BM49" s="479"/>
      <c r="BN49" s="479"/>
      <c r="BO49" s="479"/>
      <c r="BP49" s="479"/>
      <c r="BQ49" s="479"/>
      <c r="BR49" s="479"/>
      <c r="BS49" s="479"/>
      <c r="BT49" s="479"/>
      <c r="BU49" s="479"/>
      <c r="BV49" s="479"/>
      <c r="BW49" s="479"/>
      <c r="BX49" s="479"/>
      <c r="BY49" s="479"/>
      <c r="BZ49" s="479"/>
      <c r="CA49" s="479"/>
      <c r="CB49" s="479"/>
      <c r="CC49" s="479"/>
      <c r="CD49" s="479"/>
      <c r="CE49" s="479"/>
      <c r="CF49" s="479"/>
      <c r="CG49" s="479"/>
      <c r="CH49" s="479"/>
      <c r="CI49" s="479"/>
      <c r="CJ49" s="479"/>
      <c r="CK49" s="479"/>
      <c r="CL49" s="479"/>
      <c r="CM49" s="479"/>
      <c r="CN49" s="479"/>
      <c r="CO49" s="479"/>
      <c r="CP49" s="479"/>
      <c r="CQ49" s="479"/>
      <c r="CR49" s="479"/>
      <c r="CS49" s="479"/>
      <c r="CT49" s="479"/>
      <c r="CU49" s="479"/>
      <c r="CV49" s="479"/>
      <c r="CW49" s="479"/>
      <c r="CX49" s="479"/>
      <c r="CY49" s="479"/>
      <c r="CZ49" s="479"/>
      <c r="DA49" s="479"/>
      <c r="DB49" s="479"/>
      <c r="DC49" s="479"/>
      <c r="DD49" s="479"/>
      <c r="DE49" s="479"/>
      <c r="DF49" s="479"/>
      <c r="DG49" s="479"/>
      <c r="DH49" s="479"/>
      <c r="DI49" s="479"/>
      <c r="DJ49" s="479"/>
      <c r="DK49" s="479"/>
      <c r="DL49" s="479"/>
      <c r="DM49" s="479"/>
      <c r="DN49" s="479"/>
      <c r="DO49" s="479"/>
      <c r="DP49" s="479"/>
      <c r="DQ49" s="479"/>
      <c r="DR49" s="479"/>
      <c r="DS49" s="479"/>
      <c r="DT49" s="479"/>
      <c r="DU49" s="479"/>
      <c r="DV49" s="479"/>
      <c r="DW49" s="479"/>
      <c r="DX49" s="479"/>
      <c r="DY49" s="479"/>
      <c r="DZ49" s="479"/>
      <c r="EA49" s="479"/>
      <c r="EB49" s="479"/>
      <c r="EC49" s="479"/>
    </row>
    <row r="50" spans="1:133" x14ac:dyDescent="0.2">
      <c r="B50" s="502" t="s">
        <v>621</v>
      </c>
      <c r="C50" s="480"/>
      <c r="D50" s="489"/>
      <c r="E50" s="489"/>
      <c r="F50" s="489"/>
      <c r="G50" s="489"/>
      <c r="H50" s="489"/>
      <c r="I50" s="489"/>
      <c r="J50" s="489"/>
      <c r="K50" s="489"/>
      <c r="L50" s="489"/>
      <c r="M50" s="489"/>
      <c r="N50" s="489"/>
      <c r="O50" s="489"/>
      <c r="P50" s="478">
        <f>SUM(D50:O50)</f>
        <v>0</v>
      </c>
      <c r="Q50" s="479"/>
      <c r="R50" s="479"/>
      <c r="S50" s="479"/>
      <c r="T50" s="479"/>
      <c r="U50" s="479"/>
      <c r="V50" s="479"/>
      <c r="W50" s="479"/>
      <c r="X50" s="479"/>
      <c r="Y50" s="479"/>
      <c r="Z50" s="479"/>
      <c r="AA50" s="479"/>
      <c r="AB50" s="479"/>
      <c r="AC50" s="479"/>
      <c r="AD50" s="479"/>
      <c r="AE50" s="479"/>
      <c r="AF50" s="479"/>
      <c r="AG50" s="479"/>
      <c r="AH50" s="479"/>
      <c r="AI50" s="479"/>
      <c r="AJ50" s="479"/>
      <c r="AK50" s="479"/>
      <c r="AL50" s="479"/>
      <c r="AM50" s="479"/>
      <c r="AN50" s="479"/>
      <c r="AO50" s="479"/>
      <c r="AP50" s="479"/>
      <c r="AQ50" s="479"/>
      <c r="AR50" s="479"/>
      <c r="AS50" s="479"/>
      <c r="AT50" s="479"/>
      <c r="AU50" s="479"/>
      <c r="AV50" s="479"/>
      <c r="AW50" s="479"/>
      <c r="AX50" s="479"/>
      <c r="AY50" s="479"/>
      <c r="AZ50" s="479"/>
      <c r="BA50" s="479"/>
      <c r="BB50" s="479"/>
      <c r="BC50" s="479"/>
      <c r="BD50" s="479"/>
      <c r="BE50" s="479"/>
      <c r="BF50" s="479"/>
      <c r="BG50" s="479"/>
      <c r="BH50" s="479"/>
      <c r="BI50" s="479"/>
      <c r="BJ50" s="479"/>
      <c r="BK50" s="479"/>
      <c r="BL50" s="479"/>
      <c r="BM50" s="479"/>
      <c r="BN50" s="479"/>
      <c r="BO50" s="479"/>
      <c r="BP50" s="479"/>
      <c r="BQ50" s="479"/>
      <c r="BR50" s="479"/>
      <c r="BS50" s="479"/>
      <c r="BT50" s="479"/>
      <c r="BU50" s="479"/>
      <c r="BV50" s="479"/>
      <c r="BW50" s="479"/>
      <c r="BX50" s="479"/>
      <c r="BY50" s="479"/>
      <c r="BZ50" s="479"/>
      <c r="CA50" s="479"/>
      <c r="CB50" s="479"/>
      <c r="CC50" s="479"/>
      <c r="CD50" s="479"/>
      <c r="CE50" s="479"/>
      <c r="CF50" s="479"/>
      <c r="CG50" s="479"/>
      <c r="CH50" s="479"/>
      <c r="CI50" s="479"/>
      <c r="CJ50" s="479"/>
      <c r="CK50" s="479"/>
      <c r="CL50" s="479"/>
      <c r="CM50" s="479"/>
      <c r="CN50" s="479"/>
      <c r="CO50" s="479"/>
      <c r="CP50" s="479"/>
      <c r="CQ50" s="479"/>
      <c r="CR50" s="479"/>
      <c r="CS50" s="479"/>
      <c r="CT50" s="479"/>
      <c r="CU50" s="479"/>
      <c r="CV50" s="479"/>
      <c r="CW50" s="479"/>
      <c r="CX50" s="479"/>
      <c r="CY50" s="479"/>
      <c r="CZ50" s="479"/>
      <c r="DA50" s="479"/>
      <c r="DB50" s="479"/>
      <c r="DC50" s="479"/>
      <c r="DD50" s="479"/>
      <c r="DE50" s="479"/>
      <c r="DF50" s="479"/>
      <c r="DG50" s="479"/>
      <c r="DH50" s="479"/>
      <c r="DI50" s="479"/>
      <c r="DJ50" s="479"/>
      <c r="DK50" s="479"/>
      <c r="DL50" s="479"/>
      <c r="DM50" s="479"/>
      <c r="DN50" s="479"/>
      <c r="DO50" s="479"/>
      <c r="DP50" s="479"/>
      <c r="DQ50" s="479"/>
      <c r="DR50" s="479"/>
      <c r="DS50" s="479"/>
      <c r="DT50" s="479"/>
      <c r="DU50" s="479"/>
      <c r="DV50" s="479"/>
      <c r="DW50" s="479"/>
      <c r="DX50" s="479"/>
      <c r="DY50" s="479"/>
      <c r="DZ50" s="479"/>
      <c r="EA50" s="479"/>
      <c r="EB50" s="479"/>
      <c r="EC50" s="479"/>
    </row>
    <row r="51" spans="1:133" x14ac:dyDescent="0.2">
      <c r="B51" s="495" t="s">
        <v>429</v>
      </c>
      <c r="C51" s="480"/>
      <c r="D51" s="489"/>
      <c r="E51" s="489"/>
      <c r="F51" s="489"/>
      <c r="G51" s="489"/>
      <c r="H51" s="489"/>
      <c r="I51" s="489"/>
      <c r="J51" s="489"/>
      <c r="K51" s="489"/>
      <c r="L51" s="489"/>
      <c r="M51" s="489"/>
      <c r="N51" s="489"/>
      <c r="O51" s="489"/>
      <c r="P51" s="478">
        <f>SUM(D51:O51)</f>
        <v>0</v>
      </c>
      <c r="Q51" s="479"/>
      <c r="R51" s="479"/>
      <c r="S51" s="479"/>
      <c r="T51" s="479"/>
      <c r="U51" s="479"/>
      <c r="V51" s="479"/>
      <c r="W51" s="479"/>
      <c r="X51" s="479"/>
      <c r="Y51" s="479"/>
      <c r="Z51" s="479"/>
      <c r="AA51" s="479"/>
      <c r="AB51" s="479"/>
      <c r="AC51" s="479"/>
      <c r="AD51" s="479"/>
      <c r="AE51" s="479"/>
      <c r="AF51" s="479"/>
      <c r="AG51" s="479"/>
      <c r="AH51" s="479"/>
      <c r="AI51" s="479"/>
      <c r="AJ51" s="479"/>
      <c r="AK51" s="479"/>
      <c r="AL51" s="479"/>
      <c r="AM51" s="479"/>
      <c r="AN51" s="479"/>
      <c r="AO51" s="479"/>
      <c r="AP51" s="479"/>
      <c r="AQ51" s="479"/>
      <c r="AR51" s="479"/>
      <c r="AS51" s="479"/>
      <c r="AT51" s="479"/>
      <c r="AU51" s="479"/>
      <c r="AV51" s="479"/>
      <c r="AW51" s="479"/>
      <c r="AX51" s="479"/>
      <c r="AY51" s="479"/>
      <c r="AZ51" s="479"/>
      <c r="BA51" s="479"/>
      <c r="BB51" s="479"/>
      <c r="BC51" s="479"/>
      <c r="BD51" s="479"/>
      <c r="BE51" s="479"/>
      <c r="BF51" s="479"/>
      <c r="BG51" s="479"/>
      <c r="BH51" s="479"/>
      <c r="BI51" s="479"/>
      <c r="BJ51" s="479"/>
      <c r="BK51" s="479"/>
      <c r="BL51" s="479"/>
      <c r="BM51" s="479"/>
      <c r="BN51" s="479"/>
      <c r="BO51" s="479"/>
      <c r="BP51" s="479"/>
      <c r="BQ51" s="479"/>
      <c r="BR51" s="479"/>
      <c r="BS51" s="479"/>
      <c r="BT51" s="479"/>
      <c r="BU51" s="479"/>
      <c r="BV51" s="479"/>
      <c r="BW51" s="479"/>
      <c r="BX51" s="479"/>
      <c r="BY51" s="479"/>
      <c r="BZ51" s="479"/>
      <c r="CA51" s="479"/>
      <c r="CB51" s="479"/>
      <c r="CC51" s="479"/>
      <c r="CD51" s="479"/>
      <c r="CE51" s="479"/>
      <c r="CF51" s="479"/>
      <c r="CG51" s="479"/>
      <c r="CH51" s="479"/>
      <c r="CI51" s="479"/>
      <c r="CJ51" s="479"/>
      <c r="CK51" s="479"/>
      <c r="CL51" s="479"/>
      <c r="CM51" s="479"/>
      <c r="CN51" s="479"/>
      <c r="CO51" s="479"/>
      <c r="CP51" s="479"/>
      <c r="CQ51" s="479"/>
      <c r="CR51" s="479"/>
      <c r="CS51" s="479"/>
      <c r="CT51" s="479"/>
      <c r="CU51" s="479"/>
      <c r="CV51" s="479"/>
      <c r="CW51" s="479"/>
      <c r="CX51" s="479"/>
      <c r="CY51" s="479"/>
      <c r="CZ51" s="479"/>
      <c r="DA51" s="479"/>
      <c r="DB51" s="479"/>
      <c r="DC51" s="479"/>
      <c r="DD51" s="479"/>
      <c r="DE51" s="479"/>
      <c r="DF51" s="479"/>
      <c r="DG51" s="479"/>
      <c r="DH51" s="479"/>
      <c r="DI51" s="479"/>
      <c r="DJ51" s="479"/>
      <c r="DK51" s="479"/>
      <c r="DL51" s="479"/>
      <c r="DM51" s="479"/>
      <c r="DN51" s="479"/>
      <c r="DO51" s="479"/>
      <c r="DP51" s="479"/>
      <c r="DQ51" s="479"/>
      <c r="DR51" s="479"/>
      <c r="DS51" s="479"/>
      <c r="DT51" s="479"/>
      <c r="DU51" s="479"/>
      <c r="DV51" s="479"/>
      <c r="DW51" s="479"/>
      <c r="DX51" s="479"/>
      <c r="DY51" s="479"/>
      <c r="DZ51" s="479"/>
      <c r="EA51" s="479"/>
      <c r="EB51" s="479"/>
      <c r="EC51" s="479"/>
    </row>
    <row r="52" spans="1:133" x14ac:dyDescent="0.2">
      <c r="B52" s="495" t="s">
        <v>37</v>
      </c>
      <c r="C52" s="457"/>
      <c r="D52" s="521"/>
      <c r="E52" s="807"/>
      <c r="F52" s="807"/>
      <c r="G52" s="807"/>
      <c r="H52" s="807"/>
      <c r="I52" s="807"/>
      <c r="J52" s="521"/>
      <c r="K52" s="521"/>
      <c r="L52" s="521"/>
      <c r="M52" s="521"/>
      <c r="N52" s="521"/>
      <c r="O52" s="521"/>
      <c r="P52" s="478">
        <f>SUM(D52:O52)</f>
        <v>0</v>
      </c>
      <c r="Q52" s="479"/>
      <c r="R52" s="479"/>
      <c r="S52" s="479"/>
      <c r="T52" s="479"/>
      <c r="U52" s="479"/>
      <c r="V52" s="479"/>
      <c r="W52" s="479"/>
      <c r="X52" s="479"/>
      <c r="Y52" s="479"/>
      <c r="Z52" s="479"/>
      <c r="AA52" s="479"/>
      <c r="AB52" s="479"/>
      <c r="AC52" s="479"/>
      <c r="AD52" s="479"/>
      <c r="AE52" s="479"/>
      <c r="AF52" s="479"/>
      <c r="AG52" s="479"/>
      <c r="AH52" s="479"/>
      <c r="AI52" s="479"/>
      <c r="AJ52" s="479"/>
      <c r="AK52" s="479"/>
      <c r="AL52" s="479"/>
      <c r="AM52" s="479"/>
      <c r="AN52" s="479"/>
      <c r="AO52" s="479"/>
      <c r="AP52" s="479"/>
      <c r="AQ52" s="479"/>
      <c r="AR52" s="479"/>
      <c r="AS52" s="479"/>
      <c r="AT52" s="479"/>
      <c r="AU52" s="479"/>
      <c r="AV52" s="479"/>
      <c r="AW52" s="479"/>
      <c r="AX52" s="479"/>
      <c r="AY52" s="479"/>
      <c r="AZ52" s="479"/>
      <c r="BA52" s="479"/>
      <c r="BB52" s="479"/>
      <c r="BC52" s="479"/>
      <c r="BD52" s="479"/>
      <c r="BE52" s="479"/>
      <c r="BF52" s="479"/>
      <c r="BG52" s="479"/>
      <c r="BH52" s="479"/>
      <c r="BI52" s="479"/>
      <c r="BJ52" s="479"/>
      <c r="BK52" s="479"/>
      <c r="BL52" s="479"/>
      <c r="BM52" s="479"/>
      <c r="BN52" s="479"/>
      <c r="BO52" s="479"/>
      <c r="BP52" s="479"/>
      <c r="BQ52" s="479"/>
      <c r="BR52" s="479"/>
      <c r="BS52" s="479"/>
      <c r="BT52" s="479"/>
      <c r="BU52" s="479"/>
      <c r="BV52" s="479"/>
      <c r="BW52" s="479"/>
      <c r="BX52" s="479"/>
      <c r="BY52" s="479"/>
      <c r="BZ52" s="479"/>
      <c r="CA52" s="479"/>
      <c r="CB52" s="479"/>
      <c r="CC52" s="479"/>
      <c r="CD52" s="479"/>
      <c r="CE52" s="479"/>
      <c r="CF52" s="479"/>
      <c r="CG52" s="479"/>
      <c r="CH52" s="479"/>
      <c r="CI52" s="479"/>
      <c r="CJ52" s="479"/>
      <c r="CK52" s="479"/>
      <c r="CL52" s="479"/>
      <c r="CM52" s="479"/>
      <c r="CN52" s="479"/>
      <c r="CO52" s="479"/>
      <c r="CP52" s="479"/>
      <c r="CQ52" s="479"/>
      <c r="CR52" s="479"/>
      <c r="CS52" s="479"/>
      <c r="CT52" s="479"/>
      <c r="CU52" s="479"/>
      <c r="CV52" s="479"/>
      <c r="CW52" s="479"/>
      <c r="CX52" s="479"/>
      <c r="CY52" s="479"/>
      <c r="CZ52" s="479"/>
      <c r="DA52" s="479"/>
      <c r="DB52" s="479"/>
      <c r="DC52" s="479"/>
      <c r="DD52" s="479"/>
      <c r="DE52" s="479"/>
      <c r="DF52" s="479"/>
      <c r="DG52" s="479"/>
      <c r="DH52" s="479"/>
      <c r="DI52" s="479"/>
      <c r="DJ52" s="479"/>
      <c r="DK52" s="479"/>
      <c r="DL52" s="479"/>
      <c r="DM52" s="479"/>
      <c r="DN52" s="479"/>
      <c r="DO52" s="479"/>
      <c r="DP52" s="479"/>
      <c r="DQ52" s="479"/>
      <c r="DR52" s="479"/>
      <c r="DS52" s="479"/>
      <c r="DT52" s="479"/>
      <c r="DU52" s="479"/>
      <c r="DV52" s="479"/>
      <c r="DW52" s="479"/>
      <c r="DX52" s="479"/>
      <c r="DY52" s="479"/>
      <c r="DZ52" s="479"/>
      <c r="EA52" s="479"/>
      <c r="EB52" s="479"/>
      <c r="EC52" s="479"/>
    </row>
    <row r="53" spans="1:133" x14ac:dyDescent="0.2">
      <c r="B53" s="470" t="s">
        <v>330</v>
      </c>
      <c r="C53" s="457"/>
      <c r="D53" s="508">
        <f>БДДС!C22</f>
        <v>0</v>
      </c>
      <c r="E53" s="508">
        <f>БДДС!D22</f>
        <v>0</v>
      </c>
      <c r="F53" s="508">
        <f>БДДС!E22</f>
        <v>0</v>
      </c>
      <c r="G53" s="508">
        <f>БДДС!F22</f>
        <v>0</v>
      </c>
      <c r="H53" s="508">
        <f>БДДС!G22</f>
        <v>0</v>
      </c>
      <c r="I53" s="508">
        <f>БДДС!H22</f>
        <v>0</v>
      </c>
      <c r="J53" s="508">
        <f>БДДС!I22</f>
        <v>0</v>
      </c>
      <c r="K53" s="508">
        <f>БДДС!J22</f>
        <v>0</v>
      </c>
      <c r="L53" s="508">
        <f>БДДС!K22</f>
        <v>0</v>
      </c>
      <c r="M53" s="508">
        <f>БДДС!L22</f>
        <v>0</v>
      </c>
      <c r="N53" s="508">
        <f>БДДС!M22</f>
        <v>0</v>
      </c>
      <c r="O53" s="508">
        <f>БДДС!N22</f>
        <v>0</v>
      </c>
      <c r="P53" s="478">
        <f>SUM(D53:O53)</f>
        <v>0</v>
      </c>
      <c r="Q53" s="479"/>
      <c r="R53" s="479"/>
      <c r="S53" s="479"/>
      <c r="T53" s="479"/>
      <c r="U53" s="479"/>
      <c r="V53" s="479"/>
      <c r="W53" s="479"/>
      <c r="X53" s="479"/>
      <c r="Y53" s="479"/>
      <c r="Z53" s="479"/>
      <c r="AA53" s="479"/>
      <c r="AB53" s="479"/>
      <c r="AC53" s="479"/>
      <c r="AD53" s="479"/>
      <c r="AE53" s="479"/>
      <c r="AF53" s="479"/>
      <c r="AG53" s="479"/>
      <c r="AH53" s="479"/>
      <c r="AI53" s="479"/>
      <c r="AJ53" s="479"/>
      <c r="AK53" s="479"/>
      <c r="AL53" s="479"/>
      <c r="AM53" s="479"/>
      <c r="AN53" s="479"/>
      <c r="AO53" s="479"/>
      <c r="AP53" s="479"/>
      <c r="AQ53" s="479"/>
      <c r="AR53" s="479"/>
      <c r="AS53" s="479"/>
      <c r="AT53" s="479"/>
      <c r="AU53" s="479"/>
      <c r="AV53" s="479"/>
      <c r="AW53" s="479"/>
      <c r="AX53" s="479"/>
      <c r="AY53" s="479"/>
      <c r="AZ53" s="479"/>
      <c r="BA53" s="479"/>
      <c r="BB53" s="479"/>
      <c r="BC53" s="479"/>
      <c r="BD53" s="479"/>
      <c r="BE53" s="479"/>
      <c r="BF53" s="479"/>
      <c r="BG53" s="479"/>
      <c r="BH53" s="479"/>
      <c r="BI53" s="479"/>
      <c r="BJ53" s="479"/>
      <c r="BK53" s="479"/>
      <c r="BL53" s="479"/>
      <c r="BM53" s="479"/>
      <c r="BN53" s="479"/>
      <c r="BO53" s="479"/>
      <c r="BP53" s="479"/>
      <c r="BQ53" s="479"/>
      <c r="BR53" s="479"/>
      <c r="BS53" s="479"/>
      <c r="BT53" s="479"/>
      <c r="BU53" s="479"/>
      <c r="BV53" s="479"/>
      <c r="BW53" s="479"/>
      <c r="BX53" s="479"/>
      <c r="BY53" s="479"/>
      <c r="BZ53" s="479"/>
      <c r="CA53" s="479"/>
      <c r="CB53" s="479"/>
      <c r="CC53" s="479"/>
      <c r="CD53" s="479"/>
      <c r="CE53" s="479"/>
      <c r="CF53" s="479"/>
      <c r="CG53" s="479"/>
      <c r="CH53" s="479"/>
      <c r="CI53" s="479"/>
      <c r="CJ53" s="479"/>
      <c r="CK53" s="479"/>
      <c r="CL53" s="479"/>
      <c r="CM53" s="479"/>
      <c r="CN53" s="479"/>
      <c r="CO53" s="479"/>
      <c r="CP53" s="479"/>
      <c r="CQ53" s="479"/>
      <c r="CR53" s="479"/>
      <c r="CS53" s="479"/>
      <c r="CT53" s="479"/>
      <c r="CU53" s="479"/>
      <c r="CV53" s="479"/>
      <c r="CW53" s="479"/>
      <c r="CX53" s="479"/>
      <c r="CY53" s="479"/>
      <c r="CZ53" s="479"/>
      <c r="DA53" s="479"/>
      <c r="DB53" s="479"/>
      <c r="DC53" s="479"/>
      <c r="DD53" s="479"/>
      <c r="DE53" s="479"/>
      <c r="DF53" s="479"/>
      <c r="DG53" s="479"/>
      <c r="DH53" s="479"/>
      <c r="DI53" s="479"/>
      <c r="DJ53" s="479"/>
      <c r="DK53" s="479"/>
      <c r="DL53" s="479"/>
      <c r="DM53" s="479"/>
      <c r="DN53" s="479"/>
      <c r="DO53" s="479"/>
      <c r="DP53" s="479"/>
      <c r="DQ53" s="479"/>
      <c r="DR53" s="479"/>
      <c r="DS53" s="479"/>
      <c r="DT53" s="479"/>
      <c r="DU53" s="479"/>
      <c r="DV53" s="479"/>
      <c r="DW53" s="479"/>
      <c r="DX53" s="479"/>
      <c r="DY53" s="479"/>
      <c r="DZ53" s="479"/>
      <c r="EA53" s="479"/>
      <c r="EB53" s="479"/>
      <c r="EC53" s="479"/>
    </row>
    <row r="54" spans="1:133" x14ac:dyDescent="0.2">
      <c r="B54" s="470" t="s">
        <v>185</v>
      </c>
      <c r="C54" s="481"/>
      <c r="D54" s="481">
        <f>D55-(D47+D48-D53)</f>
        <v>0</v>
      </c>
      <c r="E54" s="481">
        <f t="shared" ref="E54:O54" si="17">E55-(E47+E48-E53)</f>
        <v>0</v>
      </c>
      <c r="F54" s="481">
        <f t="shared" si="17"/>
        <v>0</v>
      </c>
      <c r="G54" s="481">
        <f t="shared" si="17"/>
        <v>8045</v>
      </c>
      <c r="H54" s="481">
        <f t="shared" si="17"/>
        <v>16101</v>
      </c>
      <c r="I54" s="481">
        <f t="shared" si="17"/>
        <v>22972</v>
      </c>
      <c r="J54" s="481">
        <f t="shared" si="17"/>
        <v>29957</v>
      </c>
      <c r="K54" s="481">
        <f t="shared" si="17"/>
        <v>37258</v>
      </c>
      <c r="L54" s="481">
        <f t="shared" si="17"/>
        <v>37258</v>
      </c>
      <c r="M54" s="481">
        <f t="shared" si="17"/>
        <v>37258</v>
      </c>
      <c r="N54" s="481">
        <f t="shared" si="17"/>
        <v>37258</v>
      </c>
      <c r="O54" s="481">
        <f t="shared" si="17"/>
        <v>37258</v>
      </c>
      <c r="P54" s="482"/>
      <c r="Q54" s="479"/>
      <c r="R54" s="479"/>
      <c r="S54" s="479"/>
      <c r="T54" s="479"/>
      <c r="U54" s="479"/>
      <c r="V54" s="479"/>
      <c r="W54" s="479"/>
      <c r="X54" s="479"/>
      <c r="Y54" s="479"/>
      <c r="Z54" s="479"/>
      <c r="AA54" s="479"/>
      <c r="AB54" s="479"/>
      <c r="AC54" s="479"/>
      <c r="AD54" s="479"/>
      <c r="AE54" s="479"/>
      <c r="AF54" s="479"/>
      <c r="AG54" s="479"/>
      <c r="AH54" s="479"/>
      <c r="AI54" s="479"/>
      <c r="AJ54" s="479"/>
      <c r="AK54" s="479"/>
      <c r="AL54" s="479"/>
      <c r="AM54" s="479"/>
      <c r="AN54" s="479"/>
      <c r="AO54" s="479"/>
      <c r="AP54" s="479"/>
      <c r="AQ54" s="479"/>
      <c r="AR54" s="479"/>
      <c r="AS54" s="479"/>
      <c r="AT54" s="479"/>
      <c r="AU54" s="479"/>
      <c r="AV54" s="479"/>
      <c r="AW54" s="479"/>
      <c r="AX54" s="479"/>
      <c r="AY54" s="479"/>
      <c r="AZ54" s="479"/>
      <c r="BA54" s="479"/>
      <c r="BB54" s="479"/>
      <c r="BC54" s="479"/>
      <c r="BD54" s="479"/>
      <c r="BE54" s="479"/>
      <c r="BF54" s="479"/>
      <c r="BG54" s="479"/>
      <c r="BH54" s="479"/>
      <c r="BI54" s="479"/>
      <c r="BJ54" s="479"/>
      <c r="BK54" s="479"/>
      <c r="BL54" s="479"/>
      <c r="BM54" s="479"/>
      <c r="BN54" s="479"/>
      <c r="BO54" s="479"/>
      <c r="BP54" s="479"/>
      <c r="BQ54" s="479"/>
      <c r="BR54" s="479"/>
      <c r="BS54" s="479"/>
      <c r="BT54" s="479"/>
      <c r="BU54" s="479"/>
      <c r="BV54" s="479"/>
      <c r="BW54" s="479"/>
      <c r="BX54" s="479"/>
      <c r="BY54" s="479"/>
      <c r="BZ54" s="479"/>
      <c r="CA54" s="479"/>
      <c r="CB54" s="479"/>
      <c r="CC54" s="479"/>
      <c r="CD54" s="479"/>
      <c r="CE54" s="479"/>
      <c r="CF54" s="479"/>
      <c r="CG54" s="479"/>
      <c r="CH54" s="479"/>
      <c r="CI54" s="479"/>
      <c r="CJ54" s="479"/>
      <c r="CK54" s="479"/>
      <c r="CL54" s="479"/>
      <c r="CM54" s="479"/>
      <c r="CN54" s="479"/>
      <c r="CO54" s="479"/>
      <c r="CP54" s="479"/>
      <c r="CQ54" s="479"/>
      <c r="CR54" s="479"/>
      <c r="CS54" s="479"/>
      <c r="CT54" s="479"/>
      <c r="CU54" s="479"/>
      <c r="CV54" s="479"/>
      <c r="CW54" s="479"/>
      <c r="CX54" s="479"/>
      <c r="CY54" s="479"/>
      <c r="CZ54" s="479"/>
      <c r="DA54" s="479"/>
      <c r="DB54" s="479"/>
      <c r="DC54" s="479"/>
      <c r="DD54" s="479"/>
      <c r="DE54" s="479"/>
      <c r="DF54" s="479"/>
      <c r="DG54" s="479"/>
      <c r="DH54" s="479"/>
      <c r="DI54" s="479"/>
      <c r="DJ54" s="479"/>
      <c r="DK54" s="479"/>
      <c r="DL54" s="479"/>
      <c r="DM54" s="479"/>
      <c r="DN54" s="479"/>
      <c r="DO54" s="479"/>
      <c r="DP54" s="479"/>
      <c r="DQ54" s="479"/>
      <c r="DR54" s="479"/>
      <c r="DS54" s="479"/>
      <c r="DT54" s="479"/>
      <c r="DU54" s="479"/>
      <c r="DV54" s="479"/>
      <c r="DW54" s="479"/>
      <c r="DX54" s="479"/>
      <c r="DY54" s="479"/>
      <c r="DZ54" s="479"/>
      <c r="EA54" s="479"/>
      <c r="EB54" s="479"/>
      <c r="EC54" s="479"/>
    </row>
    <row r="55" spans="1:133" x14ac:dyDescent="0.2">
      <c r="A55" s="483" t="s">
        <v>1011</v>
      </c>
      <c r="B55" s="484"/>
      <c r="C55" s="489"/>
      <c r="D55" s="489"/>
      <c r="E55" s="489"/>
      <c r="F55" s="489"/>
      <c r="G55" s="489"/>
      <c r="H55" s="489"/>
      <c r="I55" s="489"/>
      <c r="J55" s="489"/>
      <c r="K55" s="489"/>
      <c r="L55" s="489"/>
      <c r="M55" s="489"/>
      <c r="N55" s="489"/>
      <c r="O55" s="489"/>
      <c r="P55" s="480">
        <f>P47+P48+P53</f>
        <v>0</v>
      </c>
      <c r="Q55" s="479"/>
      <c r="R55" s="479"/>
      <c r="S55" s="479"/>
      <c r="T55" s="479"/>
      <c r="U55" s="479"/>
      <c r="V55" s="479"/>
      <c r="W55" s="479"/>
      <c r="X55" s="479"/>
      <c r="Y55" s="479"/>
      <c r="Z55" s="479"/>
      <c r="AA55" s="479"/>
      <c r="AB55" s="479"/>
      <c r="AC55" s="479"/>
      <c r="AD55" s="479"/>
      <c r="AE55" s="479"/>
      <c r="AF55" s="479"/>
      <c r="AG55" s="479"/>
      <c r="AH55" s="479"/>
      <c r="AI55" s="479"/>
      <c r="AJ55" s="479"/>
      <c r="AK55" s="479"/>
      <c r="AL55" s="479"/>
      <c r="AM55" s="479"/>
      <c r="AN55" s="479"/>
      <c r="AO55" s="479"/>
      <c r="AP55" s="479"/>
      <c r="AQ55" s="479"/>
      <c r="AR55" s="479"/>
      <c r="AS55" s="479"/>
      <c r="AT55" s="479"/>
      <c r="AU55" s="479"/>
      <c r="AV55" s="479"/>
      <c r="AW55" s="479"/>
      <c r="AX55" s="479"/>
      <c r="AY55" s="479"/>
      <c r="AZ55" s="479"/>
      <c r="BA55" s="479"/>
      <c r="BB55" s="479"/>
      <c r="BC55" s="479"/>
      <c r="BD55" s="479"/>
      <c r="BE55" s="479"/>
      <c r="BF55" s="479"/>
      <c r="BG55" s="479"/>
      <c r="BH55" s="479"/>
      <c r="BI55" s="479"/>
      <c r="BJ55" s="479"/>
      <c r="BK55" s="479"/>
      <c r="BL55" s="479"/>
      <c r="BM55" s="479"/>
      <c r="BN55" s="479"/>
      <c r="BO55" s="479"/>
      <c r="BP55" s="479"/>
      <c r="BQ55" s="479"/>
      <c r="BR55" s="479"/>
      <c r="BS55" s="479"/>
      <c r="BT55" s="479"/>
      <c r="BU55" s="479"/>
      <c r="BV55" s="479"/>
      <c r="BW55" s="479"/>
      <c r="BX55" s="479"/>
      <c r="BY55" s="479"/>
      <c r="BZ55" s="479"/>
      <c r="CA55" s="479"/>
      <c r="CB55" s="479"/>
      <c r="CC55" s="479"/>
      <c r="CD55" s="479"/>
      <c r="CE55" s="479"/>
      <c r="CF55" s="479"/>
      <c r="CG55" s="479"/>
      <c r="CH55" s="479"/>
      <c r="CI55" s="479"/>
      <c r="CJ55" s="479"/>
      <c r="CK55" s="479"/>
      <c r="CL55" s="479"/>
      <c r="CM55" s="479"/>
      <c r="CN55" s="479"/>
      <c r="CO55" s="479"/>
      <c r="CP55" s="479"/>
      <c r="CQ55" s="479"/>
      <c r="CR55" s="479"/>
      <c r="CS55" s="479"/>
      <c r="CT55" s="479"/>
      <c r="CU55" s="479"/>
      <c r="CV55" s="479"/>
      <c r="CW55" s="479"/>
      <c r="CX55" s="479"/>
      <c r="CY55" s="479"/>
      <c r="CZ55" s="479"/>
      <c r="DA55" s="479"/>
      <c r="DB55" s="479"/>
      <c r="DC55" s="479"/>
      <c r="DD55" s="479"/>
      <c r="DE55" s="479"/>
      <c r="DF55" s="479"/>
      <c r="DG55" s="479"/>
      <c r="DH55" s="479"/>
      <c r="DI55" s="479"/>
      <c r="DJ55" s="479"/>
      <c r="DK55" s="479"/>
      <c r="DL55" s="479"/>
      <c r="DM55" s="479"/>
      <c r="DN55" s="479"/>
      <c r="DO55" s="479"/>
      <c r="DP55" s="479"/>
      <c r="DQ55" s="479"/>
      <c r="DR55" s="479"/>
      <c r="DS55" s="479"/>
      <c r="DT55" s="479"/>
      <c r="DU55" s="479"/>
      <c r="DV55" s="479"/>
      <c r="DW55" s="479"/>
      <c r="DX55" s="479"/>
      <c r="DY55" s="479"/>
      <c r="DZ55" s="479"/>
      <c r="EA55" s="479"/>
      <c r="EB55" s="479"/>
      <c r="EC55" s="479"/>
    </row>
    <row r="56" spans="1:133" s="485" customFormat="1" x14ac:dyDescent="0.2">
      <c r="A56" s="456" t="s">
        <v>331</v>
      </c>
      <c r="C56" s="486"/>
      <c r="D56" s="486">
        <f t="shared" ref="D56:O56" si="18">D55-C55</f>
        <v>0</v>
      </c>
      <c r="E56" s="486">
        <f t="shared" si="18"/>
        <v>0</v>
      </c>
      <c r="F56" s="486">
        <f t="shared" si="18"/>
        <v>0</v>
      </c>
      <c r="G56" s="486">
        <f t="shared" si="18"/>
        <v>0</v>
      </c>
      <c r="H56" s="486">
        <f t="shared" si="18"/>
        <v>0</v>
      </c>
      <c r="I56" s="486">
        <f t="shared" si="18"/>
        <v>0</v>
      </c>
      <c r="J56" s="486">
        <f t="shared" si="18"/>
        <v>0</v>
      </c>
      <c r="K56" s="486">
        <f t="shared" si="18"/>
        <v>0</v>
      </c>
      <c r="L56" s="486">
        <f t="shared" si="18"/>
        <v>0</v>
      </c>
      <c r="M56" s="486">
        <f t="shared" si="18"/>
        <v>0</v>
      </c>
      <c r="N56" s="486">
        <f t="shared" si="18"/>
        <v>0</v>
      </c>
      <c r="O56" s="486">
        <f t="shared" si="18"/>
        <v>0</v>
      </c>
      <c r="P56" s="487"/>
    </row>
    <row r="57" spans="1:133" s="455" customFormat="1" ht="15.75" x14ac:dyDescent="0.25">
      <c r="A57" s="460"/>
      <c r="B57" s="464"/>
      <c r="C57" s="461"/>
      <c r="D57" s="462"/>
      <c r="E57" s="463"/>
      <c r="F57" s="463"/>
      <c r="G57" s="461"/>
      <c r="H57" s="461"/>
      <c r="I57" s="461"/>
      <c r="J57" s="461"/>
      <c r="K57" s="461"/>
      <c r="L57" s="461"/>
      <c r="M57" s="461"/>
      <c r="N57" s="461"/>
      <c r="O57" s="461"/>
      <c r="P57" s="458"/>
      <c r="Q57" s="459"/>
      <c r="R57" s="459"/>
      <c r="S57" s="459"/>
      <c r="T57" s="459"/>
      <c r="U57" s="459"/>
      <c r="V57" s="459"/>
      <c r="W57" s="459"/>
      <c r="X57" s="459"/>
      <c r="Y57" s="459"/>
      <c r="Z57" s="459"/>
      <c r="AA57" s="459"/>
      <c r="AB57" s="459"/>
      <c r="AC57" s="459"/>
      <c r="AD57" s="459"/>
      <c r="AE57" s="459"/>
      <c r="AF57" s="459"/>
      <c r="AG57" s="459"/>
      <c r="AH57" s="459"/>
      <c r="AI57" s="459"/>
      <c r="AJ57" s="459"/>
      <c r="AK57" s="459"/>
      <c r="AL57" s="459"/>
      <c r="AM57" s="459"/>
      <c r="AN57" s="459"/>
      <c r="AO57" s="459"/>
      <c r="AP57" s="459"/>
      <c r="AQ57" s="459"/>
      <c r="AR57" s="459"/>
      <c r="AS57" s="459"/>
      <c r="AT57" s="459"/>
      <c r="AU57" s="459"/>
      <c r="AV57" s="459"/>
      <c r="AW57" s="459"/>
      <c r="AX57" s="459"/>
      <c r="AY57" s="459"/>
      <c r="AZ57" s="459"/>
      <c r="BA57" s="459"/>
      <c r="BB57" s="459"/>
      <c r="BC57" s="459"/>
      <c r="BD57" s="459"/>
      <c r="BE57" s="459"/>
      <c r="BF57" s="459"/>
      <c r="BG57" s="459"/>
      <c r="BH57" s="459"/>
      <c r="BI57" s="459"/>
      <c r="BJ57" s="459"/>
      <c r="BK57" s="459"/>
      <c r="BL57" s="459"/>
      <c r="BM57" s="459"/>
      <c r="BN57" s="459"/>
      <c r="BO57" s="459"/>
      <c r="BP57" s="459"/>
      <c r="BQ57" s="459"/>
      <c r="BR57" s="459"/>
      <c r="BS57" s="459"/>
      <c r="BT57" s="459"/>
      <c r="BU57" s="459"/>
      <c r="BV57" s="459"/>
      <c r="BW57" s="459"/>
      <c r="BX57" s="459"/>
      <c r="BY57" s="459"/>
      <c r="BZ57" s="459"/>
      <c r="CA57" s="459"/>
      <c r="CB57" s="459"/>
      <c r="CC57" s="459"/>
      <c r="CD57" s="459"/>
      <c r="CE57" s="459"/>
      <c r="CF57" s="459"/>
      <c r="CG57" s="459"/>
      <c r="CH57" s="459"/>
      <c r="CI57" s="459"/>
      <c r="CJ57" s="459"/>
      <c r="CK57" s="459"/>
      <c r="CL57" s="459"/>
      <c r="CM57" s="459"/>
      <c r="CN57" s="459"/>
      <c r="CO57" s="459"/>
      <c r="CP57" s="459"/>
      <c r="CQ57" s="459"/>
      <c r="CR57" s="459"/>
      <c r="CS57" s="459"/>
      <c r="CT57" s="459"/>
      <c r="CU57" s="459"/>
      <c r="CV57" s="459"/>
      <c r="CW57" s="459"/>
      <c r="CX57" s="459"/>
      <c r="CY57" s="459"/>
      <c r="CZ57" s="459"/>
      <c r="DA57" s="459"/>
      <c r="DB57" s="459"/>
      <c r="DC57" s="459"/>
      <c r="DD57" s="459"/>
      <c r="DE57" s="459"/>
      <c r="DF57" s="459"/>
      <c r="DG57" s="459"/>
      <c r="DH57" s="459"/>
      <c r="DI57" s="459"/>
      <c r="DJ57" s="459"/>
      <c r="DK57" s="459"/>
      <c r="DL57" s="459"/>
      <c r="DM57" s="459"/>
      <c r="DN57" s="459"/>
      <c r="DO57" s="459"/>
      <c r="DP57" s="459"/>
      <c r="DQ57" s="459"/>
      <c r="DR57" s="459"/>
      <c r="DS57" s="459"/>
      <c r="DT57" s="459"/>
      <c r="DU57" s="459"/>
      <c r="DV57" s="459"/>
      <c r="DW57" s="459"/>
      <c r="DX57" s="459"/>
      <c r="DY57" s="459"/>
      <c r="DZ57" s="459"/>
      <c r="EA57" s="459"/>
      <c r="EB57" s="459"/>
      <c r="EC57" s="459"/>
    </row>
    <row r="58" spans="1:133" s="455" customFormat="1" ht="15.75" x14ac:dyDescent="0.25">
      <c r="A58" s="460"/>
      <c r="B58" s="464"/>
      <c r="C58" s="461"/>
      <c r="D58" s="462"/>
      <c r="E58" s="463"/>
      <c r="F58" s="463"/>
      <c r="G58" s="461"/>
      <c r="H58" s="461"/>
      <c r="I58" s="461"/>
      <c r="J58" s="461"/>
      <c r="K58" s="461"/>
      <c r="L58" s="461"/>
      <c r="M58" s="461"/>
      <c r="N58" s="461"/>
      <c r="O58" s="461"/>
      <c r="P58" s="458"/>
      <c r="Q58" s="459"/>
      <c r="R58" s="459"/>
      <c r="S58" s="459"/>
      <c r="T58" s="459"/>
      <c r="U58" s="459"/>
      <c r="V58" s="459"/>
      <c r="W58" s="459"/>
      <c r="X58" s="459"/>
      <c r="Y58" s="459"/>
      <c r="Z58" s="459"/>
      <c r="AA58" s="459"/>
      <c r="AB58" s="459"/>
      <c r="AC58" s="459"/>
      <c r="AD58" s="459"/>
      <c r="AE58" s="459"/>
      <c r="AF58" s="459"/>
      <c r="AG58" s="459"/>
      <c r="AH58" s="459"/>
      <c r="AI58" s="459"/>
      <c r="AJ58" s="459"/>
      <c r="AK58" s="459"/>
      <c r="AL58" s="459"/>
      <c r="AM58" s="459"/>
      <c r="AN58" s="459"/>
      <c r="AO58" s="459"/>
      <c r="AP58" s="459"/>
      <c r="AQ58" s="459"/>
      <c r="AR58" s="459"/>
      <c r="AS58" s="459"/>
      <c r="AT58" s="459"/>
      <c r="AU58" s="459"/>
      <c r="AV58" s="459"/>
      <c r="AW58" s="459"/>
      <c r="AX58" s="459"/>
      <c r="AY58" s="459"/>
      <c r="AZ58" s="459"/>
      <c r="BA58" s="459"/>
      <c r="BB58" s="459"/>
      <c r="BC58" s="459"/>
      <c r="BD58" s="459"/>
      <c r="BE58" s="459"/>
      <c r="BF58" s="459"/>
      <c r="BG58" s="459"/>
      <c r="BH58" s="459"/>
      <c r="BI58" s="459"/>
      <c r="BJ58" s="459"/>
      <c r="BK58" s="459"/>
      <c r="BL58" s="459"/>
      <c r="BM58" s="459"/>
      <c r="BN58" s="459"/>
      <c r="BO58" s="459"/>
      <c r="BP58" s="459"/>
      <c r="BQ58" s="459"/>
      <c r="BR58" s="459"/>
      <c r="BS58" s="459"/>
      <c r="BT58" s="459"/>
      <c r="BU58" s="459"/>
      <c r="BV58" s="459"/>
      <c r="BW58" s="459"/>
      <c r="BX58" s="459"/>
      <c r="BY58" s="459"/>
      <c r="BZ58" s="459"/>
      <c r="CA58" s="459"/>
      <c r="CB58" s="459"/>
      <c r="CC58" s="459"/>
      <c r="CD58" s="459"/>
      <c r="CE58" s="459"/>
      <c r="CF58" s="459"/>
      <c r="CG58" s="459"/>
      <c r="CH58" s="459"/>
      <c r="CI58" s="459"/>
      <c r="CJ58" s="459"/>
      <c r="CK58" s="459"/>
      <c r="CL58" s="459"/>
      <c r="CM58" s="459"/>
      <c r="CN58" s="459"/>
      <c r="CO58" s="459"/>
      <c r="CP58" s="459"/>
      <c r="CQ58" s="459"/>
      <c r="CR58" s="459"/>
      <c r="CS58" s="459"/>
      <c r="CT58" s="459"/>
      <c r="CU58" s="459"/>
      <c r="CV58" s="459"/>
      <c r="CW58" s="459"/>
      <c r="CX58" s="459"/>
      <c r="CY58" s="459"/>
      <c r="CZ58" s="459"/>
      <c r="DA58" s="459"/>
      <c r="DB58" s="459"/>
      <c r="DC58" s="459"/>
      <c r="DD58" s="459"/>
      <c r="DE58" s="459"/>
      <c r="DF58" s="459"/>
      <c r="DG58" s="459"/>
      <c r="DH58" s="459"/>
      <c r="DI58" s="459"/>
      <c r="DJ58" s="459"/>
      <c r="DK58" s="459"/>
      <c r="DL58" s="459"/>
      <c r="DM58" s="459"/>
      <c r="DN58" s="459"/>
      <c r="DO58" s="459"/>
      <c r="DP58" s="459"/>
      <c r="DQ58" s="459"/>
      <c r="DR58" s="459"/>
      <c r="DS58" s="459"/>
      <c r="DT58" s="459"/>
      <c r="DU58" s="459"/>
      <c r="DV58" s="459"/>
      <c r="DW58" s="459"/>
      <c r="DX58" s="459"/>
      <c r="DY58" s="459"/>
      <c r="DZ58" s="459"/>
      <c r="EA58" s="459"/>
      <c r="EB58" s="459"/>
      <c r="EC58" s="459"/>
    </row>
    <row r="59" spans="1:133" x14ac:dyDescent="0.2">
      <c r="A59" s="465" t="s">
        <v>762</v>
      </c>
      <c r="B59" s="428" t="str">
        <f>VLOOKUP($A59,Статьибаланса,COLUMN(Справочники!D:D)-1,FALSE)</f>
        <v>Прочие кредиторы (поставщики и подрядчики)</v>
      </c>
      <c r="C59" s="466"/>
      <c r="D59" s="467"/>
      <c r="E59" s="467"/>
      <c r="F59" s="467"/>
      <c r="G59" s="467"/>
      <c r="H59" s="467"/>
      <c r="I59" s="467"/>
      <c r="J59" s="467"/>
      <c r="K59" s="467"/>
      <c r="L59" s="467"/>
      <c r="M59" s="467"/>
      <c r="N59" s="467"/>
      <c r="O59" s="467"/>
      <c r="P59" s="469"/>
    </row>
    <row r="60" spans="1:133" s="472" customFormat="1" ht="11.25" x14ac:dyDescent="0.2">
      <c r="A60" s="471" t="s">
        <v>328</v>
      </c>
      <c r="C60" s="473"/>
      <c r="D60" s="474">
        <f t="shared" ref="D60:O60" si="19">C65/((C62)/30)</f>
        <v>0</v>
      </c>
      <c r="E60" s="474" t="e">
        <f t="shared" si="19"/>
        <v>#DIV/0!</v>
      </c>
      <c r="F60" s="474" t="e">
        <f t="shared" si="19"/>
        <v>#DIV/0!</v>
      </c>
      <c r="G60" s="474" t="e">
        <f t="shared" si="19"/>
        <v>#DIV/0!</v>
      </c>
      <c r="H60" s="474" t="e">
        <f t="shared" si="19"/>
        <v>#DIV/0!</v>
      </c>
      <c r="I60" s="474" t="e">
        <f t="shared" si="19"/>
        <v>#DIV/0!</v>
      </c>
      <c r="J60" s="474" t="e">
        <f t="shared" si="19"/>
        <v>#DIV/0!</v>
      </c>
      <c r="K60" s="474" t="e">
        <f t="shared" si="19"/>
        <v>#DIV/0!</v>
      </c>
      <c r="L60" s="474" t="e">
        <f t="shared" si="19"/>
        <v>#DIV/0!</v>
      </c>
      <c r="M60" s="474" t="e">
        <f t="shared" si="19"/>
        <v>#DIV/0!</v>
      </c>
      <c r="N60" s="474" t="e">
        <f t="shared" si="19"/>
        <v>#DIV/0!</v>
      </c>
      <c r="O60" s="474" t="e">
        <f t="shared" si="19"/>
        <v>#DIV/0!</v>
      </c>
      <c r="P60" s="475"/>
      <c r="Q60" s="476"/>
      <c r="R60" s="476"/>
      <c r="S60" s="476"/>
      <c r="T60" s="476"/>
      <c r="U60" s="476"/>
      <c r="V60" s="476"/>
      <c r="W60" s="476"/>
      <c r="X60" s="476"/>
      <c r="Y60" s="476"/>
      <c r="Z60" s="476"/>
      <c r="AA60" s="476"/>
      <c r="AB60" s="476"/>
      <c r="AC60" s="476"/>
      <c r="AD60" s="476"/>
      <c r="AE60" s="476"/>
      <c r="AF60" s="476"/>
      <c r="AG60" s="476"/>
      <c r="AH60" s="476"/>
      <c r="AI60" s="476"/>
      <c r="AJ60" s="476"/>
      <c r="AK60" s="476"/>
      <c r="AL60" s="476"/>
      <c r="AM60" s="476"/>
      <c r="AN60" s="476"/>
      <c r="AO60" s="476"/>
      <c r="AP60" s="476"/>
      <c r="AQ60" s="476"/>
      <c r="AR60" s="476"/>
      <c r="AS60" s="476"/>
      <c r="AT60" s="476"/>
      <c r="AU60" s="476"/>
      <c r="AV60" s="476"/>
      <c r="AW60" s="476"/>
      <c r="AX60" s="476"/>
      <c r="AY60" s="476"/>
      <c r="AZ60" s="476"/>
      <c r="BA60" s="476"/>
      <c r="BB60" s="476"/>
      <c r="BC60" s="476"/>
      <c r="BD60" s="476"/>
      <c r="BE60" s="476"/>
      <c r="BF60" s="476"/>
      <c r="BG60" s="476"/>
      <c r="BH60" s="476"/>
      <c r="BI60" s="476"/>
      <c r="BJ60" s="476"/>
      <c r="BK60" s="476"/>
      <c r="BL60" s="476"/>
      <c r="BM60" s="476"/>
      <c r="BN60" s="476"/>
      <c r="BO60" s="476"/>
      <c r="BP60" s="476"/>
      <c r="BQ60" s="476"/>
      <c r="BR60" s="476"/>
      <c r="BS60" s="476"/>
      <c r="BT60" s="476"/>
      <c r="BU60" s="476"/>
      <c r="BV60" s="476"/>
      <c r="BW60" s="476"/>
      <c r="BX60" s="476"/>
      <c r="BY60" s="476"/>
      <c r="BZ60" s="476"/>
      <c r="CA60" s="476"/>
      <c r="CB60" s="476"/>
      <c r="CC60" s="476"/>
      <c r="CD60" s="476"/>
      <c r="CE60" s="476"/>
      <c r="CF60" s="476"/>
      <c r="CG60" s="476"/>
      <c r="CH60" s="476"/>
      <c r="CI60" s="476"/>
      <c r="CJ60" s="476"/>
      <c r="CK60" s="476"/>
      <c r="CL60" s="476"/>
      <c r="CM60" s="476"/>
      <c r="CN60" s="476"/>
      <c r="CO60" s="476"/>
      <c r="CP60" s="476"/>
      <c r="CQ60" s="476"/>
      <c r="CR60" s="476"/>
      <c r="CS60" s="476"/>
      <c r="CT60" s="476"/>
      <c r="CU60" s="476"/>
      <c r="CV60" s="476"/>
      <c r="CW60" s="476"/>
      <c r="CX60" s="476"/>
      <c r="CY60" s="476"/>
      <c r="CZ60" s="476"/>
      <c r="DA60" s="476"/>
      <c r="DB60" s="476"/>
      <c r="DC60" s="476"/>
      <c r="DD60" s="476"/>
      <c r="DE60" s="476"/>
      <c r="DF60" s="476"/>
      <c r="DG60" s="476"/>
      <c r="DH60" s="476"/>
      <c r="DI60" s="476"/>
      <c r="DJ60" s="476"/>
      <c r="DK60" s="476"/>
      <c r="DL60" s="476"/>
      <c r="DM60" s="476"/>
      <c r="DN60" s="476"/>
      <c r="DO60" s="476"/>
      <c r="DP60" s="476"/>
      <c r="DQ60" s="476"/>
      <c r="DR60" s="476"/>
      <c r="DS60" s="476"/>
      <c r="DT60" s="476"/>
      <c r="DU60" s="476"/>
      <c r="DV60" s="476"/>
      <c r="DW60" s="476"/>
      <c r="DX60" s="476"/>
      <c r="DY60" s="476"/>
      <c r="DZ60" s="476"/>
      <c r="EA60" s="476"/>
      <c r="EB60" s="476"/>
      <c r="EC60" s="476"/>
    </row>
    <row r="61" spans="1:133" x14ac:dyDescent="0.2">
      <c r="A61" s="456" t="s">
        <v>1008</v>
      </c>
      <c r="C61" s="477"/>
      <c r="D61" s="480">
        <f>C65</f>
        <v>0</v>
      </c>
      <c r="E61" s="457">
        <f t="shared" ref="E61:O61" si="20">D65</f>
        <v>0</v>
      </c>
      <c r="F61" s="457">
        <f t="shared" si="20"/>
        <v>0</v>
      </c>
      <c r="G61" s="457">
        <f t="shared" si="20"/>
        <v>0</v>
      </c>
      <c r="H61" s="457">
        <f t="shared" si="20"/>
        <v>0</v>
      </c>
      <c r="I61" s="457">
        <f t="shared" si="20"/>
        <v>0</v>
      </c>
      <c r="J61" s="457">
        <f t="shared" si="20"/>
        <v>0</v>
      </c>
      <c r="K61" s="457">
        <f t="shared" si="20"/>
        <v>0</v>
      </c>
      <c r="L61" s="457">
        <f t="shared" si="20"/>
        <v>0</v>
      </c>
      <c r="M61" s="457">
        <f t="shared" si="20"/>
        <v>0</v>
      </c>
      <c r="N61" s="457">
        <f t="shared" si="20"/>
        <v>0</v>
      </c>
      <c r="O61" s="457">
        <f t="shared" si="20"/>
        <v>0</v>
      </c>
      <c r="P61" s="478">
        <f>C65</f>
        <v>0</v>
      </c>
      <c r="Q61" s="479"/>
      <c r="R61" s="479"/>
      <c r="S61" s="479"/>
      <c r="T61" s="479"/>
      <c r="U61" s="479"/>
      <c r="V61" s="479"/>
      <c r="W61" s="479"/>
      <c r="X61" s="479"/>
      <c r="Y61" s="479"/>
      <c r="Z61" s="479"/>
      <c r="AA61" s="479"/>
      <c r="AB61" s="479"/>
      <c r="AC61" s="479"/>
      <c r="AD61" s="479"/>
      <c r="AE61" s="479"/>
      <c r="AF61" s="479"/>
      <c r="AG61" s="479"/>
      <c r="AH61" s="479"/>
      <c r="AI61" s="479"/>
      <c r="AJ61" s="479"/>
      <c r="AK61" s="479"/>
      <c r="AL61" s="479"/>
      <c r="AM61" s="479"/>
      <c r="AN61" s="479"/>
      <c r="AO61" s="479"/>
      <c r="AP61" s="479"/>
      <c r="AQ61" s="479"/>
      <c r="AR61" s="479"/>
      <c r="AS61" s="479"/>
      <c r="AT61" s="479"/>
      <c r="AU61" s="479"/>
      <c r="AV61" s="479"/>
      <c r="AW61" s="479"/>
      <c r="AX61" s="479"/>
      <c r="AY61" s="479"/>
      <c r="AZ61" s="479"/>
      <c r="BA61" s="479"/>
      <c r="BB61" s="479"/>
      <c r="BC61" s="479"/>
      <c r="BD61" s="479"/>
      <c r="BE61" s="479"/>
      <c r="BF61" s="479"/>
      <c r="BG61" s="479"/>
      <c r="BH61" s="479"/>
      <c r="BI61" s="479"/>
      <c r="BJ61" s="479"/>
      <c r="BK61" s="479"/>
      <c r="BL61" s="479"/>
      <c r="BM61" s="479"/>
      <c r="BN61" s="479"/>
      <c r="BO61" s="479"/>
      <c r="BP61" s="479"/>
      <c r="BQ61" s="479"/>
      <c r="BR61" s="479"/>
      <c r="BS61" s="479"/>
      <c r="BT61" s="479"/>
      <c r="BU61" s="479"/>
      <c r="BV61" s="479"/>
      <c r="BW61" s="479"/>
      <c r="BX61" s="479"/>
      <c r="BY61" s="479"/>
      <c r="BZ61" s="479"/>
      <c r="CA61" s="479"/>
      <c r="CB61" s="479"/>
      <c r="CC61" s="479"/>
      <c r="CD61" s="479"/>
      <c r="CE61" s="479"/>
      <c r="CF61" s="479"/>
      <c r="CG61" s="479"/>
      <c r="CH61" s="479"/>
      <c r="CI61" s="479"/>
      <c r="CJ61" s="479"/>
      <c r="CK61" s="479"/>
      <c r="CL61" s="479"/>
      <c r="CM61" s="479"/>
      <c r="CN61" s="479"/>
      <c r="CO61" s="479"/>
      <c r="CP61" s="479"/>
      <c r="CQ61" s="479"/>
      <c r="CR61" s="479"/>
      <c r="CS61" s="479"/>
      <c r="CT61" s="479"/>
      <c r="CU61" s="479"/>
      <c r="CV61" s="479"/>
      <c r="CW61" s="479"/>
      <c r="CX61" s="479"/>
      <c r="CY61" s="479"/>
      <c r="CZ61" s="479"/>
      <c r="DA61" s="479"/>
      <c r="DB61" s="479"/>
      <c r="DC61" s="479"/>
      <c r="DD61" s="479"/>
      <c r="DE61" s="479"/>
      <c r="DF61" s="479"/>
      <c r="DG61" s="479"/>
      <c r="DH61" s="479"/>
      <c r="DI61" s="479"/>
      <c r="DJ61" s="479"/>
      <c r="DK61" s="479"/>
      <c r="DL61" s="479"/>
      <c r="DM61" s="479"/>
      <c r="DN61" s="479"/>
      <c r="DO61" s="479"/>
      <c r="DP61" s="479"/>
      <c r="DQ61" s="479"/>
      <c r="DR61" s="479"/>
      <c r="DS61" s="479"/>
      <c r="DT61" s="479"/>
      <c r="DU61" s="479"/>
      <c r="DV61" s="479"/>
      <c r="DW61" s="479"/>
      <c r="DX61" s="479"/>
      <c r="DY61" s="479"/>
      <c r="DZ61" s="479"/>
      <c r="EA61" s="479"/>
      <c r="EB61" s="479"/>
      <c r="EC61" s="479"/>
    </row>
    <row r="62" spans="1:133" x14ac:dyDescent="0.2">
      <c r="B62" s="470" t="s">
        <v>329</v>
      </c>
      <c r="C62" s="457">
        <f>C201+C204+C207+C216+C210+C213</f>
        <v>1</v>
      </c>
      <c r="D62" s="521"/>
      <c r="E62" s="807"/>
      <c r="F62" s="807"/>
      <c r="G62" s="807"/>
      <c r="H62" s="807"/>
      <c r="I62" s="807"/>
      <c r="J62" s="521"/>
      <c r="K62" s="521"/>
      <c r="L62" s="521"/>
      <c r="M62" s="521"/>
      <c r="N62" s="521"/>
      <c r="O62" s="521"/>
      <c r="P62" s="478">
        <f>SUM(D62:O62)</f>
        <v>0</v>
      </c>
      <c r="Q62" s="479"/>
      <c r="R62" s="479"/>
      <c r="S62" s="479"/>
      <c r="T62" s="479"/>
      <c r="U62" s="479"/>
      <c r="V62" s="479"/>
      <c r="W62" s="479"/>
      <c r="X62" s="479"/>
      <c r="Y62" s="479"/>
      <c r="Z62" s="479"/>
      <c r="AA62" s="479"/>
      <c r="AB62" s="479"/>
      <c r="AC62" s="479"/>
      <c r="AD62" s="479"/>
      <c r="AE62" s="479"/>
      <c r="AF62" s="479"/>
      <c r="AG62" s="479"/>
      <c r="AH62" s="479"/>
      <c r="AI62" s="479"/>
      <c r="AJ62" s="479"/>
      <c r="AK62" s="479"/>
      <c r="AL62" s="479"/>
      <c r="AM62" s="479"/>
      <c r="AN62" s="479"/>
      <c r="AO62" s="479"/>
      <c r="AP62" s="479"/>
      <c r="AQ62" s="479"/>
      <c r="AR62" s="479"/>
      <c r="AS62" s="479"/>
      <c r="AT62" s="479"/>
      <c r="AU62" s="479"/>
      <c r="AV62" s="479"/>
      <c r="AW62" s="479"/>
      <c r="AX62" s="479"/>
      <c r="AY62" s="479"/>
      <c r="AZ62" s="479"/>
      <c r="BA62" s="479"/>
      <c r="BB62" s="479"/>
      <c r="BC62" s="479"/>
      <c r="BD62" s="479"/>
      <c r="BE62" s="479"/>
      <c r="BF62" s="479"/>
      <c r="BG62" s="479"/>
      <c r="BH62" s="479"/>
      <c r="BI62" s="479"/>
      <c r="BJ62" s="479"/>
      <c r="BK62" s="479"/>
      <c r="BL62" s="479"/>
      <c r="BM62" s="479"/>
      <c r="BN62" s="479"/>
      <c r="BO62" s="479"/>
      <c r="BP62" s="479"/>
      <c r="BQ62" s="479"/>
      <c r="BR62" s="479"/>
      <c r="BS62" s="479"/>
      <c r="BT62" s="479"/>
      <c r="BU62" s="479"/>
      <c r="BV62" s="479"/>
      <c r="BW62" s="479"/>
      <c r="BX62" s="479"/>
      <c r="BY62" s="479"/>
      <c r="BZ62" s="479"/>
      <c r="CA62" s="479"/>
      <c r="CB62" s="479"/>
      <c r="CC62" s="479"/>
      <c r="CD62" s="479"/>
      <c r="CE62" s="479"/>
      <c r="CF62" s="479"/>
      <c r="CG62" s="479"/>
      <c r="CH62" s="479"/>
      <c r="CI62" s="479"/>
      <c r="CJ62" s="479"/>
      <c r="CK62" s="479"/>
      <c r="CL62" s="479"/>
      <c r="CM62" s="479"/>
      <c r="CN62" s="479"/>
      <c r="CO62" s="479"/>
      <c r="CP62" s="479"/>
      <c r="CQ62" s="479"/>
      <c r="CR62" s="479"/>
      <c r="CS62" s="479"/>
      <c r="CT62" s="479"/>
      <c r="CU62" s="479"/>
      <c r="CV62" s="479"/>
      <c r="CW62" s="479"/>
      <c r="CX62" s="479"/>
      <c r="CY62" s="479"/>
      <c r="CZ62" s="479"/>
      <c r="DA62" s="479"/>
      <c r="DB62" s="479"/>
      <c r="DC62" s="479"/>
      <c r="DD62" s="479"/>
      <c r="DE62" s="479"/>
      <c r="DF62" s="479"/>
      <c r="DG62" s="479"/>
      <c r="DH62" s="479"/>
      <c r="DI62" s="479"/>
      <c r="DJ62" s="479"/>
      <c r="DK62" s="479"/>
      <c r="DL62" s="479"/>
      <c r="DM62" s="479"/>
      <c r="DN62" s="479"/>
      <c r="DO62" s="479"/>
      <c r="DP62" s="479"/>
      <c r="DQ62" s="479"/>
      <c r="DR62" s="479"/>
      <c r="DS62" s="479"/>
      <c r="DT62" s="479"/>
      <c r="DU62" s="479"/>
      <c r="DV62" s="479"/>
      <c r="DW62" s="479"/>
      <c r="DX62" s="479"/>
      <c r="DY62" s="479"/>
      <c r="DZ62" s="479"/>
      <c r="EA62" s="479"/>
      <c r="EB62" s="479"/>
      <c r="EC62" s="479"/>
    </row>
    <row r="63" spans="1:133" x14ac:dyDescent="0.2">
      <c r="B63" s="470" t="s">
        <v>151</v>
      </c>
      <c r="C63" s="457"/>
      <c r="D63" s="508">
        <f>БДДС!C23+БДДС!C31+БДДС!C30</f>
        <v>0</v>
      </c>
      <c r="E63" s="508">
        <f>БДДС!D23+БДДС!D31+БДДС!D30</f>
        <v>0</v>
      </c>
      <c r="F63" s="508">
        <f>БДДС!E23+БДДС!E31+БДДС!E30</f>
        <v>0</v>
      </c>
      <c r="G63" s="508">
        <f>БДДС!F23+БДДС!F31+БДДС!F30</f>
        <v>0</v>
      </c>
      <c r="H63" s="508">
        <f>БДДС!G23+БДДС!G31+БДДС!G30</f>
        <v>0</v>
      </c>
      <c r="I63" s="508">
        <f>БДДС!H23+БДДС!H31+БДДС!H30</f>
        <v>0</v>
      </c>
      <c r="J63" s="508">
        <f>БДДС!I23+БДДС!I31+БДДС!I30</f>
        <v>0</v>
      </c>
      <c r="K63" s="508">
        <f>БДДС!J23+БДДС!J31+БДДС!J30</f>
        <v>0</v>
      </c>
      <c r="L63" s="508">
        <f>БДДС!K23+БДДС!K31+БДДС!K30</f>
        <v>0</v>
      </c>
      <c r="M63" s="508">
        <f>БДДС!L23+БДДС!L31+БДДС!L30</f>
        <v>0</v>
      </c>
      <c r="N63" s="508">
        <f>БДДС!M23+БДДС!M31+БДДС!M30</f>
        <v>0</v>
      </c>
      <c r="O63" s="508">
        <f>БДДС!N23+БДДС!N31+БДДС!N30</f>
        <v>0</v>
      </c>
      <c r="P63" s="478">
        <f>SUM(D63:O63)</f>
        <v>0</v>
      </c>
      <c r="Q63" s="479"/>
      <c r="R63" s="479"/>
      <c r="S63" s="479"/>
      <c r="T63" s="479"/>
      <c r="U63" s="479"/>
      <c r="V63" s="479"/>
      <c r="W63" s="479"/>
      <c r="X63" s="479"/>
      <c r="Y63" s="479"/>
      <c r="Z63" s="479"/>
      <c r="AA63" s="479"/>
      <c r="AB63" s="479"/>
      <c r="AC63" s="479"/>
      <c r="AD63" s="479"/>
      <c r="AE63" s="479"/>
      <c r="AF63" s="479"/>
      <c r="AG63" s="479"/>
      <c r="AH63" s="479"/>
      <c r="AI63" s="479"/>
      <c r="AJ63" s="479"/>
      <c r="AK63" s="479"/>
      <c r="AL63" s="479"/>
      <c r="AM63" s="479"/>
      <c r="AN63" s="479"/>
      <c r="AO63" s="479"/>
      <c r="AP63" s="479"/>
      <c r="AQ63" s="479"/>
      <c r="AR63" s="479"/>
      <c r="AS63" s="479"/>
      <c r="AT63" s="479"/>
      <c r="AU63" s="479"/>
      <c r="AV63" s="479"/>
      <c r="AW63" s="479"/>
      <c r="AX63" s="479"/>
      <c r="AY63" s="479"/>
      <c r="AZ63" s="479"/>
      <c r="BA63" s="479"/>
      <c r="BB63" s="479"/>
      <c r="BC63" s="479"/>
      <c r="BD63" s="479"/>
      <c r="BE63" s="479"/>
      <c r="BF63" s="479"/>
      <c r="BG63" s="479"/>
      <c r="BH63" s="479"/>
      <c r="BI63" s="479"/>
      <c r="BJ63" s="479"/>
      <c r="BK63" s="479"/>
      <c r="BL63" s="479"/>
      <c r="BM63" s="479"/>
      <c r="BN63" s="479"/>
      <c r="BO63" s="479"/>
      <c r="BP63" s="479"/>
      <c r="BQ63" s="479"/>
      <c r="BR63" s="479"/>
      <c r="BS63" s="479"/>
      <c r="BT63" s="479"/>
      <c r="BU63" s="479"/>
      <c r="BV63" s="479"/>
      <c r="BW63" s="479"/>
      <c r="BX63" s="479"/>
      <c r="BY63" s="479"/>
      <c r="BZ63" s="479"/>
      <c r="CA63" s="479"/>
      <c r="CB63" s="479"/>
      <c r="CC63" s="479"/>
      <c r="CD63" s="479"/>
      <c r="CE63" s="479"/>
      <c r="CF63" s="479"/>
      <c r="CG63" s="479"/>
      <c r="CH63" s="479"/>
      <c r="CI63" s="479"/>
      <c r="CJ63" s="479"/>
      <c r="CK63" s="479"/>
      <c r="CL63" s="479"/>
      <c r="CM63" s="479"/>
      <c r="CN63" s="479"/>
      <c r="CO63" s="479"/>
      <c r="CP63" s="479"/>
      <c r="CQ63" s="479"/>
      <c r="CR63" s="479"/>
      <c r="CS63" s="479"/>
      <c r="CT63" s="479"/>
      <c r="CU63" s="479"/>
      <c r="CV63" s="479"/>
      <c r="CW63" s="479"/>
      <c r="CX63" s="479"/>
      <c r="CY63" s="479"/>
      <c r="CZ63" s="479"/>
      <c r="DA63" s="479"/>
      <c r="DB63" s="479"/>
      <c r="DC63" s="479"/>
      <c r="DD63" s="479"/>
      <c r="DE63" s="479"/>
      <c r="DF63" s="479"/>
      <c r="DG63" s="479"/>
      <c r="DH63" s="479"/>
      <c r="DI63" s="479"/>
      <c r="DJ63" s="479"/>
      <c r="DK63" s="479"/>
      <c r="DL63" s="479"/>
      <c r="DM63" s="479"/>
      <c r="DN63" s="479"/>
      <c r="DO63" s="479"/>
      <c r="DP63" s="479"/>
      <c r="DQ63" s="479"/>
      <c r="DR63" s="479"/>
      <c r="DS63" s="479"/>
      <c r="DT63" s="479"/>
      <c r="DU63" s="479"/>
      <c r="DV63" s="479"/>
      <c r="DW63" s="479"/>
      <c r="DX63" s="479"/>
      <c r="DY63" s="479"/>
      <c r="DZ63" s="479"/>
      <c r="EA63" s="479"/>
      <c r="EB63" s="479"/>
      <c r="EC63" s="479"/>
    </row>
    <row r="64" spans="1:133" x14ac:dyDescent="0.2">
      <c r="B64" s="470" t="s">
        <v>185</v>
      </c>
      <c r="C64" s="481"/>
      <c r="D64" s="481">
        <f>D65-(D61+D62-D63)</f>
        <v>0</v>
      </c>
      <c r="E64" s="481">
        <f t="shared" ref="E64:O64" si="21">E65-(E61+E62-E63)</f>
        <v>0</v>
      </c>
      <c r="F64" s="481">
        <f t="shared" si="21"/>
        <v>0</v>
      </c>
      <c r="G64" s="481">
        <f t="shared" si="21"/>
        <v>0</v>
      </c>
      <c r="H64" s="481">
        <f t="shared" si="21"/>
        <v>0</v>
      </c>
      <c r="I64" s="481">
        <f t="shared" si="21"/>
        <v>0</v>
      </c>
      <c r="J64" s="481">
        <f t="shared" si="21"/>
        <v>0</v>
      </c>
      <c r="K64" s="481">
        <f t="shared" si="21"/>
        <v>0</v>
      </c>
      <c r="L64" s="481">
        <f t="shared" si="21"/>
        <v>0</v>
      </c>
      <c r="M64" s="481">
        <f t="shared" si="21"/>
        <v>0</v>
      </c>
      <c r="N64" s="481">
        <f t="shared" si="21"/>
        <v>0</v>
      </c>
      <c r="O64" s="481">
        <f t="shared" si="21"/>
        <v>0</v>
      </c>
      <c r="P64" s="482">
        <f>SUM(D64:O64)</f>
        <v>0</v>
      </c>
      <c r="Q64" s="479"/>
      <c r="R64" s="479"/>
      <c r="S64" s="479"/>
      <c r="T64" s="479"/>
      <c r="U64" s="479"/>
      <c r="V64" s="479"/>
      <c r="W64" s="479"/>
      <c r="X64" s="479"/>
      <c r="Y64" s="479"/>
      <c r="Z64" s="479"/>
      <c r="AA64" s="479"/>
      <c r="AB64" s="479"/>
      <c r="AC64" s="479"/>
      <c r="AD64" s="479"/>
      <c r="AE64" s="479"/>
      <c r="AF64" s="479"/>
      <c r="AG64" s="479"/>
      <c r="AH64" s="479"/>
      <c r="AI64" s="479"/>
      <c r="AJ64" s="479"/>
      <c r="AK64" s="479"/>
      <c r="AL64" s="479"/>
      <c r="AM64" s="479"/>
      <c r="AN64" s="479"/>
      <c r="AO64" s="479"/>
      <c r="AP64" s="479"/>
      <c r="AQ64" s="479"/>
      <c r="AR64" s="479"/>
      <c r="AS64" s="479"/>
      <c r="AT64" s="479"/>
      <c r="AU64" s="479"/>
      <c r="AV64" s="479"/>
      <c r="AW64" s="479"/>
      <c r="AX64" s="479"/>
      <c r="AY64" s="479"/>
      <c r="AZ64" s="479"/>
      <c r="BA64" s="479"/>
      <c r="BB64" s="479"/>
      <c r="BC64" s="479"/>
      <c r="BD64" s="479"/>
      <c r="BE64" s="479"/>
      <c r="BF64" s="479"/>
      <c r="BG64" s="479"/>
      <c r="BH64" s="479"/>
      <c r="BI64" s="479"/>
      <c r="BJ64" s="479"/>
      <c r="BK64" s="479"/>
      <c r="BL64" s="479"/>
      <c r="BM64" s="479"/>
      <c r="BN64" s="479"/>
      <c r="BO64" s="479"/>
      <c r="BP64" s="479"/>
      <c r="BQ64" s="479"/>
      <c r="BR64" s="479"/>
      <c r="BS64" s="479"/>
      <c r="BT64" s="479"/>
      <c r="BU64" s="479"/>
      <c r="BV64" s="479"/>
      <c r="BW64" s="479"/>
      <c r="BX64" s="479"/>
      <c r="BY64" s="479"/>
      <c r="BZ64" s="479"/>
      <c r="CA64" s="479"/>
      <c r="CB64" s="479"/>
      <c r="CC64" s="479"/>
      <c r="CD64" s="479"/>
      <c r="CE64" s="479"/>
      <c r="CF64" s="479"/>
      <c r="CG64" s="479"/>
      <c r="CH64" s="479"/>
      <c r="CI64" s="479"/>
      <c r="CJ64" s="479"/>
      <c r="CK64" s="479"/>
      <c r="CL64" s="479"/>
      <c r="CM64" s="479"/>
      <c r="CN64" s="479"/>
      <c r="CO64" s="479"/>
      <c r="CP64" s="479"/>
      <c r="CQ64" s="479"/>
      <c r="CR64" s="479"/>
      <c r="CS64" s="479"/>
      <c r="CT64" s="479"/>
      <c r="CU64" s="479"/>
      <c r="CV64" s="479"/>
      <c r="CW64" s="479"/>
      <c r="CX64" s="479"/>
      <c r="CY64" s="479"/>
      <c r="CZ64" s="479"/>
      <c r="DA64" s="479"/>
      <c r="DB64" s="479"/>
      <c r="DC64" s="479"/>
      <c r="DD64" s="479"/>
      <c r="DE64" s="479"/>
      <c r="DF64" s="479"/>
      <c r="DG64" s="479"/>
      <c r="DH64" s="479"/>
      <c r="DI64" s="479"/>
      <c r="DJ64" s="479"/>
      <c r="DK64" s="479"/>
      <c r="DL64" s="479"/>
      <c r="DM64" s="479"/>
      <c r="DN64" s="479"/>
      <c r="DO64" s="479"/>
      <c r="DP64" s="479"/>
      <c r="DQ64" s="479"/>
      <c r="DR64" s="479"/>
      <c r="DS64" s="479"/>
      <c r="DT64" s="479"/>
      <c r="DU64" s="479"/>
      <c r="DV64" s="479"/>
      <c r="DW64" s="479"/>
      <c r="DX64" s="479"/>
      <c r="DY64" s="479"/>
      <c r="DZ64" s="479"/>
      <c r="EA64" s="479"/>
      <c r="EB64" s="479"/>
      <c r="EC64" s="479"/>
    </row>
    <row r="65" spans="1:133" x14ac:dyDescent="0.2">
      <c r="A65" s="483" t="s">
        <v>1011</v>
      </c>
      <c r="B65" s="484"/>
      <c r="C65" s="498"/>
      <c r="D65" s="489"/>
      <c r="E65" s="489"/>
      <c r="F65" s="489"/>
      <c r="G65" s="489"/>
      <c r="H65" s="489"/>
      <c r="I65" s="489"/>
      <c r="J65" s="489"/>
      <c r="K65" s="489"/>
      <c r="L65" s="489"/>
      <c r="M65" s="489"/>
      <c r="N65" s="489"/>
      <c r="O65" s="489"/>
      <c r="P65" s="480">
        <f>P61+P62+P63</f>
        <v>0</v>
      </c>
      <c r="Q65" s="479"/>
      <c r="R65" s="479"/>
      <c r="S65" s="479"/>
      <c r="T65" s="479"/>
      <c r="U65" s="479"/>
      <c r="V65" s="479"/>
      <c r="W65" s="479"/>
      <c r="X65" s="479"/>
      <c r="Y65" s="479"/>
      <c r="Z65" s="479"/>
      <c r="AA65" s="479"/>
      <c r="AB65" s="479"/>
      <c r="AC65" s="479"/>
      <c r="AD65" s="479"/>
      <c r="AE65" s="479"/>
      <c r="AF65" s="479"/>
      <c r="AG65" s="479"/>
      <c r="AH65" s="479"/>
      <c r="AI65" s="479"/>
      <c r="AJ65" s="479"/>
      <c r="AK65" s="479"/>
      <c r="AL65" s="479"/>
      <c r="AM65" s="479"/>
      <c r="AN65" s="479"/>
      <c r="AO65" s="479"/>
      <c r="AP65" s="479"/>
      <c r="AQ65" s="479"/>
      <c r="AR65" s="479"/>
      <c r="AS65" s="479"/>
      <c r="AT65" s="479"/>
      <c r="AU65" s="479"/>
      <c r="AV65" s="479"/>
      <c r="AW65" s="479"/>
      <c r="AX65" s="479"/>
      <c r="AY65" s="479"/>
      <c r="AZ65" s="479"/>
      <c r="BA65" s="479"/>
      <c r="BB65" s="479"/>
      <c r="BC65" s="479"/>
      <c r="BD65" s="479"/>
      <c r="BE65" s="479"/>
      <c r="BF65" s="479"/>
      <c r="BG65" s="479"/>
      <c r="BH65" s="479"/>
      <c r="BI65" s="479"/>
      <c r="BJ65" s="479"/>
      <c r="BK65" s="479"/>
      <c r="BL65" s="479"/>
      <c r="BM65" s="479"/>
      <c r="BN65" s="479"/>
      <c r="BO65" s="479"/>
      <c r="BP65" s="479"/>
      <c r="BQ65" s="479"/>
      <c r="BR65" s="479"/>
      <c r="BS65" s="479"/>
      <c r="BT65" s="479"/>
      <c r="BU65" s="479"/>
      <c r="BV65" s="479"/>
      <c r="BW65" s="479"/>
      <c r="BX65" s="479"/>
      <c r="BY65" s="479"/>
      <c r="BZ65" s="479"/>
      <c r="CA65" s="479"/>
      <c r="CB65" s="479"/>
      <c r="CC65" s="479"/>
      <c r="CD65" s="479"/>
      <c r="CE65" s="479"/>
      <c r="CF65" s="479"/>
      <c r="CG65" s="479"/>
      <c r="CH65" s="479"/>
      <c r="CI65" s="479"/>
      <c r="CJ65" s="479"/>
      <c r="CK65" s="479"/>
      <c r="CL65" s="479"/>
      <c r="CM65" s="479"/>
      <c r="CN65" s="479"/>
      <c r="CO65" s="479"/>
      <c r="CP65" s="479"/>
      <c r="CQ65" s="479"/>
      <c r="CR65" s="479"/>
      <c r="CS65" s="479"/>
      <c r="CT65" s="479"/>
      <c r="CU65" s="479"/>
      <c r="CV65" s="479"/>
      <c r="CW65" s="479"/>
      <c r="CX65" s="479"/>
      <c r="CY65" s="479"/>
      <c r="CZ65" s="479"/>
      <c r="DA65" s="479"/>
      <c r="DB65" s="479"/>
      <c r="DC65" s="479"/>
      <c r="DD65" s="479"/>
      <c r="DE65" s="479"/>
      <c r="DF65" s="479"/>
      <c r="DG65" s="479"/>
      <c r="DH65" s="479"/>
      <c r="DI65" s="479"/>
      <c r="DJ65" s="479"/>
      <c r="DK65" s="479"/>
      <c r="DL65" s="479"/>
      <c r="DM65" s="479"/>
      <c r="DN65" s="479"/>
      <c r="DO65" s="479"/>
      <c r="DP65" s="479"/>
      <c r="DQ65" s="479"/>
      <c r="DR65" s="479"/>
      <c r="DS65" s="479"/>
      <c r="DT65" s="479"/>
      <c r="DU65" s="479"/>
      <c r="DV65" s="479"/>
      <c r="DW65" s="479"/>
      <c r="DX65" s="479"/>
      <c r="DY65" s="479"/>
      <c r="DZ65" s="479"/>
      <c r="EA65" s="479"/>
      <c r="EB65" s="479"/>
      <c r="EC65" s="479"/>
    </row>
    <row r="66" spans="1:133" s="485" customFormat="1" x14ac:dyDescent="0.2">
      <c r="A66" s="456" t="s">
        <v>331</v>
      </c>
      <c r="C66" s="486"/>
      <c r="D66" s="486">
        <f t="shared" ref="D66:O66" si="22">D65-C65</f>
        <v>0</v>
      </c>
      <c r="E66" s="486">
        <f t="shared" si="22"/>
        <v>0</v>
      </c>
      <c r="F66" s="486">
        <f t="shared" si="22"/>
        <v>0</v>
      </c>
      <c r="G66" s="486">
        <f t="shared" si="22"/>
        <v>0</v>
      </c>
      <c r="H66" s="486">
        <f t="shared" si="22"/>
        <v>0</v>
      </c>
      <c r="I66" s="486">
        <f t="shared" si="22"/>
        <v>0</v>
      </c>
      <c r="J66" s="486">
        <f t="shared" si="22"/>
        <v>0</v>
      </c>
      <c r="K66" s="486">
        <f t="shared" si="22"/>
        <v>0</v>
      </c>
      <c r="L66" s="486">
        <f t="shared" si="22"/>
        <v>0</v>
      </c>
      <c r="M66" s="486">
        <f t="shared" si="22"/>
        <v>0</v>
      </c>
      <c r="N66" s="486">
        <f t="shared" si="22"/>
        <v>0</v>
      </c>
      <c r="O66" s="486">
        <f t="shared" si="22"/>
        <v>0</v>
      </c>
      <c r="P66" s="487"/>
    </row>
    <row r="67" spans="1:133" s="455" customFormat="1" x14ac:dyDescent="0.2">
      <c r="A67" s="456"/>
      <c r="C67" s="457"/>
      <c r="D67" s="457"/>
      <c r="E67" s="457"/>
      <c r="F67" s="457"/>
      <c r="G67" s="457"/>
      <c r="H67" s="457"/>
      <c r="I67" s="457"/>
      <c r="J67" s="457"/>
      <c r="K67" s="457"/>
      <c r="L67" s="457"/>
      <c r="M67" s="457"/>
      <c r="N67" s="457"/>
      <c r="O67" s="457"/>
      <c r="P67" s="458"/>
      <c r="Q67" s="459"/>
      <c r="R67" s="459"/>
      <c r="S67" s="459"/>
      <c r="T67" s="459"/>
      <c r="U67" s="459"/>
      <c r="V67" s="459"/>
      <c r="W67" s="459"/>
      <c r="X67" s="459"/>
      <c r="Y67" s="459"/>
      <c r="Z67" s="459"/>
      <c r="AA67" s="459"/>
      <c r="AB67" s="459"/>
      <c r="AC67" s="459"/>
      <c r="AD67" s="459"/>
      <c r="AE67" s="459"/>
      <c r="AF67" s="459"/>
      <c r="AG67" s="459"/>
      <c r="AH67" s="459"/>
      <c r="AI67" s="459"/>
      <c r="AJ67" s="459"/>
      <c r="AK67" s="459"/>
      <c r="AL67" s="459"/>
      <c r="AM67" s="459"/>
      <c r="AN67" s="459"/>
      <c r="AO67" s="459"/>
      <c r="AP67" s="459"/>
      <c r="AQ67" s="459"/>
      <c r="AR67" s="459"/>
      <c r="AS67" s="459"/>
      <c r="AT67" s="459"/>
      <c r="AU67" s="459"/>
      <c r="AV67" s="459"/>
      <c r="AW67" s="459"/>
      <c r="AX67" s="459"/>
      <c r="AY67" s="459"/>
      <c r="AZ67" s="459"/>
      <c r="BA67" s="459"/>
      <c r="BB67" s="459"/>
      <c r="BC67" s="459"/>
      <c r="BD67" s="459"/>
      <c r="BE67" s="459"/>
      <c r="BF67" s="459"/>
      <c r="BG67" s="459"/>
      <c r="BH67" s="459"/>
      <c r="BI67" s="459"/>
      <c r="BJ67" s="459"/>
      <c r="BK67" s="459"/>
      <c r="BL67" s="459"/>
      <c r="BM67" s="459"/>
      <c r="BN67" s="459"/>
      <c r="BO67" s="459"/>
      <c r="BP67" s="459"/>
      <c r="BQ67" s="459"/>
      <c r="BR67" s="459"/>
      <c r="BS67" s="459"/>
      <c r="BT67" s="459"/>
      <c r="BU67" s="459"/>
      <c r="BV67" s="459"/>
      <c r="BW67" s="459"/>
      <c r="BX67" s="459"/>
      <c r="BY67" s="459"/>
      <c r="BZ67" s="459"/>
      <c r="CA67" s="459"/>
      <c r="CB67" s="459"/>
      <c r="CC67" s="459"/>
      <c r="CD67" s="459"/>
      <c r="CE67" s="459"/>
      <c r="CF67" s="459"/>
      <c r="CG67" s="459"/>
      <c r="CH67" s="459"/>
      <c r="CI67" s="459"/>
      <c r="CJ67" s="459"/>
      <c r="CK67" s="459"/>
      <c r="CL67" s="459"/>
      <c r="CM67" s="459"/>
      <c r="CN67" s="459"/>
      <c r="CO67" s="459"/>
      <c r="CP67" s="459"/>
      <c r="CQ67" s="459"/>
      <c r="CR67" s="459"/>
      <c r="CS67" s="459"/>
      <c r="CT67" s="459"/>
      <c r="CU67" s="459"/>
      <c r="CV67" s="459"/>
      <c r="CW67" s="459"/>
      <c r="CX67" s="459"/>
      <c r="CY67" s="459"/>
      <c r="CZ67" s="459"/>
      <c r="DA67" s="459"/>
      <c r="DB67" s="459"/>
      <c r="DC67" s="459"/>
      <c r="DD67" s="459"/>
      <c r="DE67" s="459"/>
      <c r="DF67" s="459"/>
      <c r="DG67" s="459"/>
      <c r="DH67" s="459"/>
      <c r="DI67" s="459"/>
      <c r="DJ67" s="459"/>
      <c r="DK67" s="459"/>
      <c r="DL67" s="459"/>
      <c r="DM67" s="459"/>
      <c r="DN67" s="459"/>
      <c r="DO67" s="459"/>
      <c r="DP67" s="459"/>
      <c r="DQ67" s="459"/>
      <c r="DR67" s="459"/>
      <c r="DS67" s="459"/>
      <c r="DT67" s="459"/>
      <c r="DU67" s="459"/>
      <c r="DV67" s="459"/>
      <c r="DW67" s="459"/>
      <c r="DX67" s="459"/>
      <c r="DY67" s="459"/>
      <c r="DZ67" s="459"/>
      <c r="EA67" s="459"/>
      <c r="EB67" s="459"/>
      <c r="EC67" s="459"/>
    </row>
    <row r="68" spans="1:133" x14ac:dyDescent="0.2">
      <c r="C68" s="459"/>
      <c r="D68" s="459"/>
      <c r="E68" s="459"/>
      <c r="F68" s="459"/>
      <c r="G68" s="459"/>
      <c r="H68" s="459"/>
      <c r="I68" s="459"/>
      <c r="J68" s="459"/>
      <c r="K68" s="459"/>
      <c r="L68" s="459"/>
      <c r="M68" s="459"/>
      <c r="N68" s="459"/>
      <c r="O68" s="459"/>
      <c r="P68" s="478"/>
      <c r="Q68" s="479"/>
      <c r="R68" s="479"/>
      <c r="S68" s="479"/>
      <c r="T68" s="479"/>
      <c r="U68" s="479"/>
      <c r="V68" s="479"/>
      <c r="W68" s="479"/>
      <c r="X68" s="479"/>
      <c r="Y68" s="479"/>
      <c r="Z68" s="479"/>
      <c r="AA68" s="479"/>
      <c r="AB68" s="479"/>
      <c r="AC68" s="479"/>
      <c r="AD68" s="479"/>
      <c r="AE68" s="479"/>
      <c r="AF68" s="479"/>
      <c r="AG68" s="479"/>
      <c r="AH68" s="479"/>
      <c r="AI68" s="479"/>
      <c r="AJ68" s="479"/>
      <c r="AK68" s="479"/>
      <c r="AL68" s="479"/>
      <c r="AM68" s="479"/>
      <c r="AN68" s="479"/>
      <c r="AO68" s="479"/>
      <c r="AP68" s="479"/>
      <c r="AQ68" s="479"/>
      <c r="AR68" s="479"/>
      <c r="AS68" s="479"/>
      <c r="AT68" s="479"/>
      <c r="AU68" s="479"/>
      <c r="AV68" s="479"/>
      <c r="AW68" s="479"/>
      <c r="AX68" s="479"/>
      <c r="AY68" s="479"/>
      <c r="AZ68" s="479"/>
      <c r="BA68" s="479"/>
      <c r="BB68" s="479"/>
      <c r="BC68" s="479"/>
      <c r="BD68" s="479"/>
      <c r="BE68" s="479"/>
      <c r="BF68" s="479"/>
      <c r="BG68" s="479"/>
      <c r="BH68" s="479"/>
      <c r="BI68" s="479"/>
      <c r="BJ68" s="479"/>
      <c r="BK68" s="479"/>
      <c r="BL68" s="479"/>
      <c r="BM68" s="479"/>
      <c r="BN68" s="479"/>
      <c r="BO68" s="479"/>
      <c r="BP68" s="479"/>
      <c r="BQ68" s="479"/>
      <c r="BR68" s="479"/>
      <c r="BS68" s="479"/>
      <c r="BT68" s="479"/>
      <c r="BU68" s="479"/>
      <c r="BV68" s="479"/>
      <c r="BW68" s="479"/>
      <c r="BX68" s="479"/>
      <c r="BY68" s="479"/>
      <c r="BZ68" s="479"/>
      <c r="CA68" s="479"/>
      <c r="CB68" s="479"/>
      <c r="CC68" s="479"/>
      <c r="CD68" s="479"/>
      <c r="CE68" s="479"/>
      <c r="CF68" s="479"/>
      <c r="CG68" s="479"/>
      <c r="CH68" s="479"/>
      <c r="CI68" s="479"/>
      <c r="CJ68" s="479"/>
      <c r="CK68" s="479"/>
      <c r="CL68" s="479"/>
      <c r="CM68" s="479"/>
      <c r="CN68" s="479"/>
      <c r="CO68" s="479"/>
      <c r="CP68" s="479"/>
      <c r="CQ68" s="479"/>
      <c r="CR68" s="479"/>
      <c r="CS68" s="479"/>
      <c r="CT68" s="479"/>
      <c r="CU68" s="479"/>
      <c r="CV68" s="479"/>
      <c r="CW68" s="479"/>
      <c r="CX68" s="479"/>
      <c r="CY68" s="479"/>
      <c r="CZ68" s="479"/>
      <c r="DA68" s="479"/>
      <c r="DB68" s="479"/>
      <c r="DC68" s="479"/>
      <c r="DD68" s="479"/>
      <c r="DE68" s="479"/>
      <c r="DF68" s="479"/>
      <c r="DG68" s="479"/>
      <c r="DH68" s="479"/>
      <c r="DI68" s="479"/>
      <c r="DJ68" s="479"/>
      <c r="DK68" s="479"/>
      <c r="DL68" s="479"/>
      <c r="DM68" s="479"/>
      <c r="DN68" s="479"/>
      <c r="DO68" s="479"/>
      <c r="DP68" s="479"/>
      <c r="DQ68" s="479"/>
      <c r="DR68" s="479"/>
      <c r="DS68" s="479"/>
      <c r="DT68" s="479"/>
      <c r="DU68" s="479"/>
      <c r="DV68" s="479"/>
      <c r="DW68" s="479"/>
      <c r="DX68" s="479"/>
      <c r="DY68" s="479"/>
      <c r="DZ68" s="479"/>
      <c r="EA68" s="479"/>
      <c r="EB68" s="479"/>
      <c r="EC68" s="479"/>
    </row>
    <row r="69" spans="1:133" x14ac:dyDescent="0.2">
      <c r="A69" s="511" t="s">
        <v>770</v>
      </c>
      <c r="B69" s="428" t="str">
        <f>VLOOKUP($A69,Статьибаланса,COLUMN(Справочники!D:D)-1,FALSE)</f>
        <v xml:space="preserve">Авансы полученные от покупателей </v>
      </c>
      <c r="C69" s="518"/>
      <c r="P69" s="519"/>
    </row>
    <row r="70" spans="1:133" x14ac:dyDescent="0.2">
      <c r="A70" s="801" t="s">
        <v>175</v>
      </c>
      <c r="B70" s="507"/>
      <c r="C70" s="518"/>
      <c r="D70" s="457">
        <f t="shared" ref="D70:O70" si="23">C73</f>
        <v>0</v>
      </c>
      <c r="E70" s="457">
        <f t="shared" si="23"/>
        <v>0</v>
      </c>
      <c r="F70" s="457">
        <f t="shared" si="23"/>
        <v>0</v>
      </c>
      <c r="G70" s="457">
        <f t="shared" si="23"/>
        <v>0</v>
      </c>
      <c r="H70" s="457">
        <f t="shared" si="23"/>
        <v>0</v>
      </c>
      <c r="I70" s="457">
        <f t="shared" si="23"/>
        <v>0</v>
      </c>
      <c r="J70" s="457">
        <f t="shared" si="23"/>
        <v>0</v>
      </c>
      <c r="K70" s="457">
        <f t="shared" si="23"/>
        <v>0</v>
      </c>
      <c r="L70" s="457">
        <f t="shared" si="23"/>
        <v>0</v>
      </c>
      <c r="M70" s="457">
        <f t="shared" si="23"/>
        <v>0</v>
      </c>
      <c r="N70" s="457">
        <f t="shared" si="23"/>
        <v>0</v>
      </c>
      <c r="O70" s="457">
        <f t="shared" si="23"/>
        <v>0</v>
      </c>
      <c r="P70" s="478">
        <f>C73</f>
        <v>0</v>
      </c>
    </row>
    <row r="71" spans="1:133" x14ac:dyDescent="0.2">
      <c r="A71" s="507"/>
      <c r="B71" s="507" t="s">
        <v>176</v>
      </c>
      <c r="C71" s="508"/>
      <c r="D71" s="508"/>
      <c r="E71" s="508"/>
      <c r="F71" s="508"/>
      <c r="G71" s="508"/>
      <c r="H71" s="508"/>
      <c r="I71" s="508"/>
      <c r="J71" s="508"/>
      <c r="K71" s="508"/>
      <c r="L71" s="508"/>
      <c r="M71" s="508"/>
      <c r="N71" s="508"/>
      <c r="O71" s="521"/>
      <c r="P71" s="478">
        <f>SUM(D71:O71)</f>
        <v>0</v>
      </c>
    </row>
    <row r="72" spans="1:133" x14ac:dyDescent="0.2">
      <c r="A72" s="507"/>
      <c r="B72" s="507" t="s">
        <v>177</v>
      </c>
      <c r="C72" s="518"/>
      <c r="D72" s="802"/>
      <c r="E72" s="802"/>
      <c r="F72" s="802"/>
      <c r="G72" s="802"/>
      <c r="H72" s="802"/>
      <c r="I72" s="802"/>
      <c r="J72" s="802"/>
      <c r="K72" s="802"/>
      <c r="L72" s="802"/>
      <c r="M72" s="802"/>
      <c r="N72" s="802"/>
      <c r="O72" s="802"/>
      <c r="P72" s="478">
        <f>SUM(D72:O72)</f>
        <v>0</v>
      </c>
    </row>
    <row r="73" spans="1:133" s="806" customFormat="1" ht="13.5" thickBot="1" x14ac:dyDescent="0.25">
      <c r="A73" s="803" t="s">
        <v>178</v>
      </c>
      <c r="B73" s="804"/>
      <c r="C73" s="805"/>
      <c r="D73" s="805"/>
      <c r="E73" s="805"/>
      <c r="F73" s="805"/>
      <c r="G73" s="805"/>
      <c r="H73" s="805"/>
      <c r="I73" s="805"/>
      <c r="J73" s="805"/>
      <c r="K73" s="805"/>
      <c r="L73" s="805"/>
      <c r="M73" s="805"/>
      <c r="N73" s="805"/>
      <c r="O73" s="805"/>
      <c r="P73" s="499">
        <f>P70+P71+P72</f>
        <v>0</v>
      </c>
    </row>
    <row r="74" spans="1:133" ht="13.5" thickTop="1" x14ac:dyDescent="0.2">
      <c r="A74" s="496" t="s">
        <v>331</v>
      </c>
      <c r="B74" s="485"/>
      <c r="D74" s="486">
        <f t="shared" ref="D74:N74" si="24">D73-C73</f>
        <v>0</v>
      </c>
      <c r="E74" s="486">
        <f t="shared" si="24"/>
        <v>0</v>
      </c>
      <c r="F74" s="486">
        <f t="shared" si="24"/>
        <v>0</v>
      </c>
      <c r="G74" s="486">
        <f t="shared" si="24"/>
        <v>0</v>
      </c>
      <c r="H74" s="486">
        <f t="shared" si="24"/>
        <v>0</v>
      </c>
      <c r="I74" s="486">
        <f t="shared" si="24"/>
        <v>0</v>
      </c>
      <c r="J74" s="486">
        <f t="shared" si="24"/>
        <v>0</v>
      </c>
      <c r="K74" s="486">
        <f t="shared" si="24"/>
        <v>0</v>
      </c>
      <c r="L74" s="486">
        <f t="shared" si="24"/>
        <v>0</v>
      </c>
      <c r="M74" s="486">
        <f t="shared" si="24"/>
        <v>0</v>
      </c>
      <c r="N74" s="486">
        <f t="shared" si="24"/>
        <v>0</v>
      </c>
      <c r="O74" s="486"/>
      <c r="P74" s="487"/>
    </row>
    <row r="75" spans="1:133" x14ac:dyDescent="0.2">
      <c r="C75" s="459"/>
      <c r="D75" s="459"/>
      <c r="E75" s="459"/>
      <c r="F75" s="459"/>
      <c r="G75" s="459"/>
      <c r="H75" s="459"/>
      <c r="I75" s="459"/>
      <c r="J75" s="459"/>
      <c r="K75" s="459"/>
      <c r="L75" s="459"/>
      <c r="M75" s="459"/>
      <c r="N75" s="459"/>
      <c r="O75" s="459"/>
      <c r="P75" s="478"/>
      <c r="Q75" s="479"/>
      <c r="R75" s="479"/>
      <c r="S75" s="479"/>
      <c r="T75" s="479"/>
      <c r="U75" s="479"/>
      <c r="V75" s="479"/>
      <c r="W75" s="479"/>
      <c r="X75" s="479"/>
      <c r="Y75" s="479"/>
      <c r="Z75" s="479"/>
      <c r="AA75" s="479"/>
      <c r="AB75" s="479"/>
      <c r="AC75" s="479"/>
      <c r="AD75" s="479"/>
      <c r="AE75" s="479"/>
      <c r="AF75" s="479"/>
      <c r="AG75" s="479"/>
      <c r="AH75" s="479"/>
      <c r="AI75" s="479"/>
      <c r="AJ75" s="479"/>
      <c r="AK75" s="479"/>
      <c r="AL75" s="479"/>
      <c r="AM75" s="479"/>
      <c r="AN75" s="479"/>
      <c r="AO75" s="479"/>
      <c r="AP75" s="479"/>
      <c r="AQ75" s="479"/>
      <c r="AR75" s="479"/>
      <c r="AS75" s="479"/>
      <c r="AT75" s="479"/>
      <c r="AU75" s="479"/>
      <c r="AV75" s="479"/>
      <c r="AW75" s="479"/>
      <c r="AX75" s="479"/>
      <c r="AY75" s="479"/>
      <c r="AZ75" s="479"/>
      <c r="BA75" s="479"/>
      <c r="BB75" s="479"/>
      <c r="BC75" s="479"/>
      <c r="BD75" s="479"/>
      <c r="BE75" s="479"/>
      <c r="BF75" s="479"/>
      <c r="BG75" s="479"/>
      <c r="BH75" s="479"/>
      <c r="BI75" s="479"/>
      <c r="BJ75" s="479"/>
      <c r="BK75" s="479"/>
      <c r="BL75" s="479"/>
      <c r="BM75" s="479"/>
      <c r="BN75" s="479"/>
      <c r="BO75" s="479"/>
      <c r="BP75" s="479"/>
      <c r="BQ75" s="479"/>
      <c r="BR75" s="479"/>
      <c r="BS75" s="479"/>
      <c r="BT75" s="479"/>
      <c r="BU75" s="479"/>
      <c r="BV75" s="479"/>
      <c r="BW75" s="479"/>
      <c r="BX75" s="479"/>
      <c r="BY75" s="479"/>
      <c r="BZ75" s="479"/>
      <c r="CA75" s="479"/>
      <c r="CB75" s="479"/>
      <c r="CC75" s="479"/>
      <c r="CD75" s="479"/>
      <c r="CE75" s="479"/>
      <c r="CF75" s="479"/>
      <c r="CG75" s="479"/>
      <c r="CH75" s="479"/>
      <c r="CI75" s="479"/>
      <c r="CJ75" s="479"/>
      <c r="CK75" s="479"/>
      <c r="CL75" s="479"/>
      <c r="CM75" s="479"/>
      <c r="CN75" s="479"/>
      <c r="CO75" s="479"/>
      <c r="CP75" s="479"/>
      <c r="CQ75" s="479"/>
      <c r="CR75" s="479"/>
      <c r="CS75" s="479"/>
      <c r="CT75" s="479"/>
      <c r="CU75" s="479"/>
      <c r="CV75" s="479"/>
      <c r="CW75" s="479"/>
      <c r="CX75" s="479"/>
      <c r="CY75" s="479"/>
      <c r="CZ75" s="479"/>
      <c r="DA75" s="479"/>
      <c r="DB75" s="479"/>
      <c r="DC75" s="479"/>
      <c r="DD75" s="479"/>
      <c r="DE75" s="479"/>
      <c r="DF75" s="479"/>
      <c r="DG75" s="479"/>
      <c r="DH75" s="479"/>
      <c r="DI75" s="479"/>
      <c r="DJ75" s="479"/>
      <c r="DK75" s="479"/>
      <c r="DL75" s="479"/>
      <c r="DM75" s="479"/>
      <c r="DN75" s="479"/>
      <c r="DO75" s="479"/>
      <c r="DP75" s="479"/>
      <c r="DQ75" s="479"/>
      <c r="DR75" s="479"/>
      <c r="DS75" s="479"/>
      <c r="DT75" s="479"/>
      <c r="DU75" s="479"/>
      <c r="DV75" s="479"/>
      <c r="DW75" s="479"/>
      <c r="DX75" s="479"/>
      <c r="DY75" s="479"/>
      <c r="DZ75" s="479"/>
      <c r="EA75" s="479"/>
      <c r="EB75" s="479"/>
      <c r="EC75" s="479"/>
    </row>
    <row r="76" spans="1:133" x14ac:dyDescent="0.2">
      <c r="C76" s="459"/>
      <c r="D76" s="459"/>
      <c r="E76" s="459"/>
      <c r="F76" s="459"/>
      <c r="G76" s="459"/>
      <c r="H76" s="459"/>
      <c r="I76" s="459"/>
      <c r="J76" s="459"/>
      <c r="K76" s="459"/>
      <c r="L76" s="459"/>
      <c r="M76" s="459"/>
      <c r="N76" s="459"/>
      <c r="O76" s="459"/>
      <c r="P76" s="478"/>
      <c r="Q76" s="479"/>
      <c r="R76" s="479"/>
      <c r="S76" s="479"/>
      <c r="T76" s="479"/>
      <c r="U76" s="479"/>
      <c r="V76" s="479"/>
      <c r="W76" s="479"/>
      <c r="X76" s="479"/>
      <c r="Y76" s="479"/>
      <c r="Z76" s="479"/>
      <c r="AA76" s="479"/>
      <c r="AB76" s="479"/>
      <c r="AC76" s="479"/>
      <c r="AD76" s="479"/>
      <c r="AE76" s="479"/>
      <c r="AF76" s="479"/>
      <c r="AG76" s="479"/>
      <c r="AH76" s="479"/>
      <c r="AI76" s="479"/>
      <c r="AJ76" s="479"/>
      <c r="AK76" s="479"/>
      <c r="AL76" s="479"/>
      <c r="AM76" s="479"/>
      <c r="AN76" s="479"/>
      <c r="AO76" s="479"/>
      <c r="AP76" s="479"/>
      <c r="AQ76" s="479"/>
      <c r="AR76" s="479"/>
      <c r="AS76" s="479"/>
      <c r="AT76" s="479"/>
      <c r="AU76" s="479"/>
      <c r="AV76" s="479"/>
      <c r="AW76" s="479"/>
      <c r="AX76" s="479"/>
      <c r="AY76" s="479"/>
      <c r="AZ76" s="479"/>
      <c r="BA76" s="479"/>
      <c r="BB76" s="479"/>
      <c r="BC76" s="479"/>
      <c r="BD76" s="479"/>
      <c r="BE76" s="479"/>
      <c r="BF76" s="479"/>
      <c r="BG76" s="479"/>
      <c r="BH76" s="479"/>
      <c r="BI76" s="479"/>
      <c r="BJ76" s="479"/>
      <c r="BK76" s="479"/>
      <c r="BL76" s="479"/>
      <c r="BM76" s="479"/>
      <c r="BN76" s="479"/>
      <c r="BO76" s="479"/>
      <c r="BP76" s="479"/>
      <c r="BQ76" s="479"/>
      <c r="BR76" s="479"/>
      <c r="BS76" s="479"/>
      <c r="BT76" s="479"/>
      <c r="BU76" s="479"/>
      <c r="BV76" s="479"/>
      <c r="BW76" s="479"/>
      <c r="BX76" s="479"/>
      <c r="BY76" s="479"/>
      <c r="BZ76" s="479"/>
      <c r="CA76" s="479"/>
      <c r="CB76" s="479"/>
      <c r="CC76" s="479"/>
      <c r="CD76" s="479"/>
      <c r="CE76" s="479"/>
      <c r="CF76" s="479"/>
      <c r="CG76" s="479"/>
      <c r="CH76" s="479"/>
      <c r="CI76" s="479"/>
      <c r="CJ76" s="479"/>
      <c r="CK76" s="479"/>
      <c r="CL76" s="479"/>
      <c r="CM76" s="479"/>
      <c r="CN76" s="479"/>
      <c r="CO76" s="479"/>
      <c r="CP76" s="479"/>
      <c r="CQ76" s="479"/>
      <c r="CR76" s="479"/>
      <c r="CS76" s="479"/>
      <c r="CT76" s="479"/>
      <c r="CU76" s="479"/>
      <c r="CV76" s="479"/>
      <c r="CW76" s="479"/>
      <c r="CX76" s="479"/>
      <c r="CY76" s="479"/>
      <c r="CZ76" s="479"/>
      <c r="DA76" s="479"/>
      <c r="DB76" s="479"/>
      <c r="DC76" s="479"/>
      <c r="DD76" s="479"/>
      <c r="DE76" s="479"/>
      <c r="DF76" s="479"/>
      <c r="DG76" s="479"/>
      <c r="DH76" s="479"/>
      <c r="DI76" s="479"/>
      <c r="DJ76" s="479"/>
      <c r="DK76" s="479"/>
      <c r="DL76" s="479"/>
      <c r="DM76" s="479"/>
      <c r="DN76" s="479"/>
      <c r="DO76" s="479"/>
      <c r="DP76" s="479"/>
      <c r="DQ76" s="479"/>
      <c r="DR76" s="479"/>
      <c r="DS76" s="479"/>
      <c r="DT76" s="479"/>
      <c r="DU76" s="479"/>
      <c r="DV76" s="479"/>
      <c r="DW76" s="479"/>
      <c r="DX76" s="479"/>
      <c r="DY76" s="479"/>
      <c r="DZ76" s="479"/>
      <c r="EA76" s="479"/>
      <c r="EB76" s="479"/>
      <c r="EC76" s="479"/>
    </row>
    <row r="77" spans="1:133" x14ac:dyDescent="0.2">
      <c r="C77" s="459"/>
      <c r="D77" s="459"/>
      <c r="E77" s="459"/>
      <c r="F77" s="459"/>
      <c r="G77" s="459"/>
      <c r="H77" s="459"/>
      <c r="I77" s="459"/>
      <c r="J77" s="459"/>
      <c r="K77" s="459"/>
      <c r="L77" s="459"/>
      <c r="M77" s="459"/>
      <c r="N77" s="459"/>
      <c r="O77" s="459"/>
      <c r="P77" s="478"/>
      <c r="Q77" s="479"/>
      <c r="R77" s="479"/>
      <c r="S77" s="479"/>
      <c r="T77" s="479"/>
      <c r="U77" s="479"/>
      <c r="V77" s="479"/>
      <c r="W77" s="479"/>
      <c r="X77" s="479"/>
      <c r="Y77" s="479"/>
      <c r="Z77" s="479"/>
      <c r="AA77" s="479"/>
      <c r="AB77" s="479"/>
      <c r="AC77" s="479"/>
      <c r="AD77" s="479"/>
      <c r="AE77" s="479"/>
      <c r="AF77" s="479"/>
      <c r="AG77" s="479"/>
      <c r="AH77" s="479"/>
      <c r="AI77" s="479"/>
      <c r="AJ77" s="479"/>
      <c r="AK77" s="479"/>
      <c r="AL77" s="479"/>
      <c r="AM77" s="479"/>
      <c r="AN77" s="479"/>
      <c r="AO77" s="479"/>
      <c r="AP77" s="479"/>
      <c r="AQ77" s="479"/>
      <c r="AR77" s="479"/>
      <c r="AS77" s="479"/>
      <c r="AT77" s="479"/>
      <c r="AU77" s="479"/>
      <c r="AV77" s="479"/>
      <c r="AW77" s="479"/>
      <c r="AX77" s="479"/>
      <c r="AY77" s="479"/>
      <c r="AZ77" s="479"/>
      <c r="BA77" s="479"/>
      <c r="BB77" s="479"/>
      <c r="BC77" s="479"/>
      <c r="BD77" s="479"/>
      <c r="BE77" s="479"/>
      <c r="BF77" s="479"/>
      <c r="BG77" s="479"/>
      <c r="BH77" s="479"/>
      <c r="BI77" s="479"/>
      <c r="BJ77" s="479"/>
      <c r="BK77" s="479"/>
      <c r="BL77" s="479"/>
      <c r="BM77" s="479"/>
      <c r="BN77" s="479"/>
      <c r="BO77" s="479"/>
      <c r="BP77" s="479"/>
      <c r="BQ77" s="479"/>
      <c r="BR77" s="479"/>
      <c r="BS77" s="479"/>
      <c r="BT77" s="479"/>
      <c r="BU77" s="479"/>
      <c r="BV77" s="479"/>
      <c r="BW77" s="479"/>
      <c r="BX77" s="479"/>
      <c r="BY77" s="479"/>
      <c r="BZ77" s="479"/>
      <c r="CA77" s="479"/>
      <c r="CB77" s="479"/>
      <c r="CC77" s="479"/>
      <c r="CD77" s="479"/>
      <c r="CE77" s="479"/>
      <c r="CF77" s="479"/>
      <c r="CG77" s="479"/>
      <c r="CH77" s="479"/>
      <c r="CI77" s="479"/>
      <c r="CJ77" s="479"/>
      <c r="CK77" s="479"/>
      <c r="CL77" s="479"/>
      <c r="CM77" s="479"/>
      <c r="CN77" s="479"/>
      <c r="CO77" s="479"/>
      <c r="CP77" s="479"/>
      <c r="CQ77" s="479"/>
      <c r="CR77" s="479"/>
      <c r="CS77" s="479"/>
      <c r="CT77" s="479"/>
      <c r="CU77" s="479"/>
      <c r="CV77" s="479"/>
      <c r="CW77" s="479"/>
      <c r="CX77" s="479"/>
      <c r="CY77" s="479"/>
      <c r="CZ77" s="479"/>
      <c r="DA77" s="479"/>
      <c r="DB77" s="479"/>
      <c r="DC77" s="479"/>
      <c r="DD77" s="479"/>
      <c r="DE77" s="479"/>
      <c r="DF77" s="479"/>
      <c r="DG77" s="479"/>
      <c r="DH77" s="479"/>
      <c r="DI77" s="479"/>
      <c r="DJ77" s="479"/>
      <c r="DK77" s="479"/>
      <c r="DL77" s="479"/>
      <c r="DM77" s="479"/>
      <c r="DN77" s="479"/>
      <c r="DO77" s="479"/>
      <c r="DP77" s="479"/>
      <c r="DQ77" s="479"/>
      <c r="DR77" s="479"/>
      <c r="DS77" s="479"/>
      <c r="DT77" s="479"/>
      <c r="DU77" s="479"/>
      <c r="DV77" s="479"/>
      <c r="DW77" s="479"/>
      <c r="DX77" s="479"/>
      <c r="DY77" s="479"/>
      <c r="DZ77" s="479"/>
      <c r="EA77" s="479"/>
      <c r="EB77" s="479"/>
      <c r="EC77" s="479"/>
    </row>
    <row r="78" spans="1:133" x14ac:dyDescent="0.2">
      <c r="C78" s="459"/>
      <c r="D78" s="459"/>
      <c r="E78" s="459"/>
      <c r="F78" s="459"/>
      <c r="G78" s="459"/>
      <c r="H78" s="459"/>
      <c r="I78" s="459"/>
      <c r="J78" s="459"/>
      <c r="K78" s="459"/>
      <c r="L78" s="459"/>
      <c r="M78" s="459"/>
      <c r="N78" s="459"/>
      <c r="O78" s="459"/>
      <c r="P78" s="478"/>
      <c r="Q78" s="479"/>
      <c r="R78" s="479"/>
      <c r="S78" s="479"/>
      <c r="T78" s="479"/>
      <c r="U78" s="479"/>
      <c r="V78" s="479"/>
      <c r="W78" s="479"/>
      <c r="X78" s="479"/>
      <c r="Y78" s="479"/>
      <c r="Z78" s="479"/>
      <c r="AA78" s="479"/>
      <c r="AB78" s="479"/>
      <c r="AC78" s="479"/>
      <c r="AD78" s="479"/>
      <c r="AE78" s="479"/>
      <c r="AF78" s="479"/>
      <c r="AG78" s="479"/>
      <c r="AH78" s="479"/>
      <c r="AI78" s="479"/>
      <c r="AJ78" s="479"/>
      <c r="AK78" s="479"/>
      <c r="AL78" s="479"/>
      <c r="AM78" s="479"/>
      <c r="AN78" s="479"/>
      <c r="AO78" s="479"/>
      <c r="AP78" s="479"/>
      <c r="AQ78" s="479"/>
      <c r="AR78" s="479"/>
      <c r="AS78" s="479"/>
      <c r="AT78" s="479"/>
      <c r="AU78" s="479"/>
      <c r="AV78" s="479"/>
      <c r="AW78" s="479"/>
      <c r="AX78" s="479"/>
      <c r="AY78" s="479"/>
      <c r="AZ78" s="479"/>
      <c r="BA78" s="479"/>
      <c r="BB78" s="479"/>
      <c r="BC78" s="479"/>
      <c r="BD78" s="479"/>
      <c r="BE78" s="479"/>
      <c r="BF78" s="479"/>
      <c r="BG78" s="479"/>
      <c r="BH78" s="479"/>
      <c r="BI78" s="479"/>
      <c r="BJ78" s="479"/>
      <c r="BK78" s="479"/>
      <c r="BL78" s="479"/>
      <c r="BM78" s="479"/>
      <c r="BN78" s="479"/>
      <c r="BO78" s="479"/>
      <c r="BP78" s="479"/>
      <c r="BQ78" s="479"/>
      <c r="BR78" s="479"/>
      <c r="BS78" s="479"/>
      <c r="BT78" s="479"/>
      <c r="BU78" s="479"/>
      <c r="BV78" s="479"/>
      <c r="BW78" s="479"/>
      <c r="BX78" s="479"/>
      <c r="BY78" s="479"/>
      <c r="BZ78" s="479"/>
      <c r="CA78" s="479"/>
      <c r="CB78" s="479"/>
      <c r="CC78" s="479"/>
      <c r="CD78" s="479"/>
      <c r="CE78" s="479"/>
      <c r="CF78" s="479"/>
      <c r="CG78" s="479"/>
      <c r="CH78" s="479"/>
      <c r="CI78" s="479"/>
      <c r="CJ78" s="479"/>
      <c r="CK78" s="479"/>
      <c r="CL78" s="479"/>
      <c r="CM78" s="479"/>
      <c r="CN78" s="479"/>
      <c r="CO78" s="479"/>
      <c r="CP78" s="479"/>
      <c r="CQ78" s="479"/>
      <c r="CR78" s="479"/>
      <c r="CS78" s="479"/>
      <c r="CT78" s="479"/>
      <c r="CU78" s="479"/>
      <c r="CV78" s="479"/>
      <c r="CW78" s="479"/>
      <c r="CX78" s="479"/>
      <c r="CY78" s="479"/>
      <c r="CZ78" s="479"/>
      <c r="DA78" s="479"/>
      <c r="DB78" s="479"/>
      <c r="DC78" s="479"/>
      <c r="DD78" s="479"/>
      <c r="DE78" s="479"/>
      <c r="DF78" s="479"/>
      <c r="DG78" s="479"/>
      <c r="DH78" s="479"/>
      <c r="DI78" s="479"/>
      <c r="DJ78" s="479"/>
      <c r="DK78" s="479"/>
      <c r="DL78" s="479"/>
      <c r="DM78" s="479"/>
      <c r="DN78" s="479"/>
      <c r="DO78" s="479"/>
      <c r="DP78" s="479"/>
      <c r="DQ78" s="479"/>
      <c r="DR78" s="479"/>
      <c r="DS78" s="479"/>
      <c r="DT78" s="479"/>
      <c r="DU78" s="479"/>
      <c r="DV78" s="479"/>
      <c r="DW78" s="479"/>
      <c r="DX78" s="479"/>
      <c r="DY78" s="479"/>
      <c r="DZ78" s="479"/>
      <c r="EA78" s="479"/>
      <c r="EB78" s="479"/>
      <c r="EC78" s="479"/>
    </row>
    <row r="79" spans="1:133" x14ac:dyDescent="0.2">
      <c r="C79" s="459"/>
      <c r="D79" s="459"/>
      <c r="E79" s="459"/>
      <c r="F79" s="459"/>
      <c r="G79" s="459"/>
      <c r="H79" s="459"/>
      <c r="I79" s="459"/>
      <c r="J79" s="459"/>
      <c r="K79" s="459"/>
      <c r="L79" s="459"/>
      <c r="M79" s="459"/>
      <c r="N79" s="459"/>
      <c r="O79" s="459"/>
      <c r="P79" s="478"/>
      <c r="Q79" s="479"/>
      <c r="R79" s="479"/>
      <c r="S79" s="479"/>
      <c r="T79" s="479"/>
      <c r="U79" s="479"/>
      <c r="V79" s="479"/>
      <c r="W79" s="479"/>
      <c r="X79" s="479"/>
      <c r="Y79" s="479"/>
      <c r="Z79" s="479"/>
      <c r="AA79" s="479"/>
      <c r="AB79" s="479"/>
      <c r="AC79" s="479"/>
      <c r="AD79" s="479"/>
      <c r="AE79" s="479"/>
      <c r="AF79" s="479"/>
      <c r="AG79" s="479"/>
      <c r="AH79" s="479"/>
      <c r="AI79" s="479"/>
      <c r="AJ79" s="479"/>
      <c r="AK79" s="479"/>
      <c r="AL79" s="479"/>
      <c r="AM79" s="479"/>
      <c r="AN79" s="479"/>
      <c r="AO79" s="479"/>
      <c r="AP79" s="479"/>
      <c r="AQ79" s="479"/>
      <c r="AR79" s="479"/>
      <c r="AS79" s="479"/>
      <c r="AT79" s="479"/>
      <c r="AU79" s="479"/>
      <c r="AV79" s="479"/>
      <c r="AW79" s="479"/>
      <c r="AX79" s="479"/>
      <c r="AY79" s="479"/>
      <c r="AZ79" s="479"/>
      <c r="BA79" s="479"/>
      <c r="BB79" s="479"/>
      <c r="BC79" s="479"/>
      <c r="BD79" s="479"/>
      <c r="BE79" s="479"/>
      <c r="BF79" s="479"/>
      <c r="BG79" s="479"/>
      <c r="BH79" s="479"/>
      <c r="BI79" s="479"/>
      <c r="BJ79" s="479"/>
      <c r="BK79" s="479"/>
      <c r="BL79" s="479"/>
      <c r="BM79" s="479"/>
      <c r="BN79" s="479"/>
      <c r="BO79" s="479"/>
      <c r="BP79" s="479"/>
      <c r="BQ79" s="479"/>
      <c r="BR79" s="479"/>
      <c r="BS79" s="479"/>
      <c r="BT79" s="479"/>
      <c r="BU79" s="479"/>
      <c r="BV79" s="479"/>
      <c r="BW79" s="479"/>
      <c r="BX79" s="479"/>
      <c r="BY79" s="479"/>
      <c r="BZ79" s="479"/>
      <c r="CA79" s="479"/>
      <c r="CB79" s="479"/>
      <c r="CC79" s="479"/>
      <c r="CD79" s="479"/>
      <c r="CE79" s="479"/>
      <c r="CF79" s="479"/>
      <c r="CG79" s="479"/>
      <c r="CH79" s="479"/>
      <c r="CI79" s="479"/>
      <c r="CJ79" s="479"/>
      <c r="CK79" s="479"/>
      <c r="CL79" s="479"/>
      <c r="CM79" s="479"/>
      <c r="CN79" s="479"/>
      <c r="CO79" s="479"/>
      <c r="CP79" s="479"/>
      <c r="CQ79" s="479"/>
      <c r="CR79" s="479"/>
      <c r="CS79" s="479"/>
      <c r="CT79" s="479"/>
      <c r="CU79" s="479"/>
      <c r="CV79" s="479"/>
      <c r="CW79" s="479"/>
      <c r="CX79" s="479"/>
      <c r="CY79" s="479"/>
      <c r="CZ79" s="479"/>
      <c r="DA79" s="479"/>
      <c r="DB79" s="479"/>
      <c r="DC79" s="479"/>
      <c r="DD79" s="479"/>
      <c r="DE79" s="479"/>
      <c r="DF79" s="479"/>
      <c r="DG79" s="479"/>
      <c r="DH79" s="479"/>
      <c r="DI79" s="479"/>
      <c r="DJ79" s="479"/>
      <c r="DK79" s="479"/>
      <c r="DL79" s="479"/>
      <c r="DM79" s="479"/>
      <c r="DN79" s="479"/>
      <c r="DO79" s="479"/>
      <c r="DP79" s="479"/>
      <c r="DQ79" s="479"/>
      <c r="DR79" s="479"/>
      <c r="DS79" s="479"/>
      <c r="DT79" s="479"/>
      <c r="DU79" s="479"/>
      <c r="DV79" s="479"/>
      <c r="DW79" s="479"/>
      <c r="DX79" s="479"/>
      <c r="DY79" s="479"/>
      <c r="DZ79" s="479"/>
      <c r="EA79" s="479"/>
      <c r="EB79" s="479"/>
      <c r="EC79" s="479"/>
    </row>
    <row r="80" spans="1:133" x14ac:dyDescent="0.2">
      <c r="C80" s="459"/>
      <c r="D80" s="459"/>
      <c r="E80" s="459"/>
      <c r="F80" s="459"/>
      <c r="G80" s="459"/>
      <c r="H80" s="459"/>
      <c r="I80" s="459"/>
      <c r="J80" s="459"/>
      <c r="K80" s="459"/>
      <c r="L80" s="459"/>
      <c r="M80" s="459"/>
      <c r="N80" s="459"/>
      <c r="O80" s="459"/>
      <c r="P80" s="478"/>
      <c r="Q80" s="479"/>
      <c r="R80" s="479"/>
      <c r="S80" s="479"/>
      <c r="T80" s="479"/>
      <c r="U80" s="479"/>
      <c r="V80" s="479"/>
      <c r="W80" s="479"/>
      <c r="X80" s="479"/>
      <c r="Y80" s="479"/>
      <c r="Z80" s="479"/>
      <c r="AA80" s="479"/>
      <c r="AB80" s="479"/>
      <c r="AC80" s="479"/>
      <c r="AD80" s="479"/>
      <c r="AE80" s="479"/>
      <c r="AF80" s="479"/>
      <c r="AG80" s="479"/>
      <c r="AH80" s="479"/>
      <c r="AI80" s="479"/>
      <c r="AJ80" s="479"/>
      <c r="AK80" s="479"/>
      <c r="AL80" s="479"/>
      <c r="AM80" s="479"/>
      <c r="AN80" s="479"/>
      <c r="AO80" s="479"/>
      <c r="AP80" s="479"/>
      <c r="AQ80" s="479"/>
      <c r="AR80" s="479"/>
      <c r="AS80" s="479"/>
      <c r="AT80" s="479"/>
      <c r="AU80" s="479"/>
      <c r="AV80" s="479"/>
      <c r="AW80" s="479"/>
      <c r="AX80" s="479"/>
      <c r="AY80" s="479"/>
      <c r="AZ80" s="479"/>
      <c r="BA80" s="479"/>
      <c r="BB80" s="479"/>
      <c r="BC80" s="479"/>
      <c r="BD80" s="479"/>
      <c r="BE80" s="479"/>
      <c r="BF80" s="479"/>
      <c r="BG80" s="479"/>
      <c r="BH80" s="479"/>
      <c r="BI80" s="479"/>
      <c r="BJ80" s="479"/>
      <c r="BK80" s="479"/>
      <c r="BL80" s="479"/>
      <c r="BM80" s="479"/>
      <c r="BN80" s="479"/>
      <c r="BO80" s="479"/>
      <c r="BP80" s="479"/>
      <c r="BQ80" s="479"/>
      <c r="BR80" s="479"/>
      <c r="BS80" s="479"/>
      <c r="BT80" s="479"/>
      <c r="BU80" s="479"/>
      <c r="BV80" s="479"/>
      <c r="BW80" s="479"/>
      <c r="BX80" s="479"/>
      <c r="BY80" s="479"/>
      <c r="BZ80" s="479"/>
      <c r="CA80" s="479"/>
      <c r="CB80" s="479"/>
      <c r="CC80" s="479"/>
      <c r="CD80" s="479"/>
      <c r="CE80" s="479"/>
      <c r="CF80" s="479"/>
      <c r="CG80" s="479"/>
      <c r="CH80" s="479"/>
      <c r="CI80" s="479"/>
      <c r="CJ80" s="479"/>
      <c r="CK80" s="479"/>
      <c r="CL80" s="479"/>
      <c r="CM80" s="479"/>
      <c r="CN80" s="479"/>
      <c r="CO80" s="479"/>
      <c r="CP80" s="479"/>
      <c r="CQ80" s="479"/>
      <c r="CR80" s="479"/>
      <c r="CS80" s="479"/>
      <c r="CT80" s="479"/>
      <c r="CU80" s="479"/>
      <c r="CV80" s="479"/>
      <c r="CW80" s="479"/>
      <c r="CX80" s="479"/>
      <c r="CY80" s="479"/>
      <c r="CZ80" s="479"/>
      <c r="DA80" s="479"/>
      <c r="DB80" s="479"/>
      <c r="DC80" s="479"/>
      <c r="DD80" s="479"/>
      <c r="DE80" s="479"/>
      <c r="DF80" s="479"/>
      <c r="DG80" s="479"/>
      <c r="DH80" s="479"/>
      <c r="DI80" s="479"/>
      <c r="DJ80" s="479"/>
      <c r="DK80" s="479"/>
      <c r="DL80" s="479"/>
      <c r="DM80" s="479"/>
      <c r="DN80" s="479"/>
      <c r="DO80" s="479"/>
      <c r="DP80" s="479"/>
      <c r="DQ80" s="479"/>
      <c r="DR80" s="479"/>
      <c r="DS80" s="479"/>
      <c r="DT80" s="479"/>
      <c r="DU80" s="479"/>
      <c r="DV80" s="479"/>
      <c r="DW80" s="479"/>
      <c r="DX80" s="479"/>
      <c r="DY80" s="479"/>
      <c r="DZ80" s="479"/>
      <c r="EA80" s="479"/>
      <c r="EB80" s="479"/>
      <c r="EC80" s="479"/>
    </row>
    <row r="81" spans="3:133" x14ac:dyDescent="0.2">
      <c r="C81" s="459"/>
      <c r="D81" s="459"/>
      <c r="E81" s="459"/>
      <c r="F81" s="459"/>
      <c r="G81" s="459"/>
      <c r="H81" s="459"/>
      <c r="I81" s="459"/>
      <c r="J81" s="459"/>
      <c r="K81" s="459"/>
      <c r="L81" s="459"/>
      <c r="M81" s="459"/>
      <c r="N81" s="459"/>
      <c r="O81" s="459"/>
      <c r="P81" s="478"/>
      <c r="Q81" s="479"/>
      <c r="R81" s="479"/>
      <c r="S81" s="479"/>
      <c r="T81" s="479"/>
      <c r="U81" s="479"/>
      <c r="V81" s="479"/>
      <c r="W81" s="479"/>
      <c r="X81" s="479"/>
      <c r="Y81" s="479"/>
      <c r="Z81" s="479"/>
      <c r="AA81" s="479"/>
      <c r="AB81" s="479"/>
      <c r="AC81" s="479"/>
      <c r="AD81" s="479"/>
      <c r="AE81" s="479"/>
      <c r="AF81" s="479"/>
      <c r="AG81" s="479"/>
      <c r="AH81" s="479"/>
      <c r="AI81" s="479"/>
      <c r="AJ81" s="479"/>
      <c r="AK81" s="479"/>
      <c r="AL81" s="479"/>
      <c r="AM81" s="479"/>
      <c r="AN81" s="479"/>
      <c r="AO81" s="479"/>
      <c r="AP81" s="479"/>
      <c r="AQ81" s="479"/>
      <c r="AR81" s="479"/>
      <c r="AS81" s="479"/>
      <c r="AT81" s="479"/>
      <c r="AU81" s="479"/>
      <c r="AV81" s="479"/>
      <c r="AW81" s="479"/>
      <c r="AX81" s="479"/>
      <c r="AY81" s="479"/>
      <c r="AZ81" s="479"/>
      <c r="BA81" s="479"/>
      <c r="BB81" s="479"/>
      <c r="BC81" s="479"/>
      <c r="BD81" s="479"/>
      <c r="BE81" s="479"/>
      <c r="BF81" s="479"/>
      <c r="BG81" s="479"/>
      <c r="BH81" s="479"/>
      <c r="BI81" s="479"/>
      <c r="BJ81" s="479"/>
      <c r="BK81" s="479"/>
      <c r="BL81" s="479"/>
      <c r="BM81" s="479"/>
      <c r="BN81" s="479"/>
      <c r="BO81" s="479"/>
      <c r="BP81" s="479"/>
      <c r="BQ81" s="479"/>
      <c r="BR81" s="479"/>
      <c r="BS81" s="479"/>
      <c r="BT81" s="479"/>
      <c r="BU81" s="479"/>
      <c r="BV81" s="479"/>
      <c r="BW81" s="479"/>
      <c r="BX81" s="479"/>
      <c r="BY81" s="479"/>
      <c r="BZ81" s="479"/>
      <c r="CA81" s="479"/>
      <c r="CB81" s="479"/>
      <c r="CC81" s="479"/>
      <c r="CD81" s="479"/>
      <c r="CE81" s="479"/>
      <c r="CF81" s="479"/>
      <c r="CG81" s="479"/>
      <c r="CH81" s="479"/>
      <c r="CI81" s="479"/>
      <c r="CJ81" s="479"/>
      <c r="CK81" s="479"/>
      <c r="CL81" s="479"/>
      <c r="CM81" s="479"/>
      <c r="CN81" s="479"/>
      <c r="CO81" s="479"/>
      <c r="CP81" s="479"/>
      <c r="CQ81" s="479"/>
      <c r="CR81" s="479"/>
      <c r="CS81" s="479"/>
      <c r="CT81" s="479"/>
      <c r="CU81" s="479"/>
      <c r="CV81" s="479"/>
      <c r="CW81" s="479"/>
      <c r="CX81" s="479"/>
      <c r="CY81" s="479"/>
      <c r="CZ81" s="479"/>
      <c r="DA81" s="479"/>
      <c r="DB81" s="479"/>
      <c r="DC81" s="479"/>
      <c r="DD81" s="479"/>
      <c r="DE81" s="479"/>
      <c r="DF81" s="479"/>
      <c r="DG81" s="479"/>
      <c r="DH81" s="479"/>
      <c r="DI81" s="479"/>
      <c r="DJ81" s="479"/>
      <c r="DK81" s="479"/>
      <c r="DL81" s="479"/>
      <c r="DM81" s="479"/>
      <c r="DN81" s="479"/>
      <c r="DO81" s="479"/>
      <c r="DP81" s="479"/>
      <c r="DQ81" s="479"/>
      <c r="DR81" s="479"/>
      <c r="DS81" s="479"/>
      <c r="DT81" s="479"/>
      <c r="DU81" s="479"/>
      <c r="DV81" s="479"/>
      <c r="DW81" s="479"/>
      <c r="DX81" s="479"/>
      <c r="DY81" s="479"/>
      <c r="DZ81" s="479"/>
      <c r="EA81" s="479"/>
      <c r="EB81" s="479"/>
      <c r="EC81" s="479"/>
    </row>
    <row r="82" spans="3:133" x14ac:dyDescent="0.2">
      <c r="C82" s="459"/>
      <c r="D82" s="459"/>
      <c r="E82" s="459"/>
      <c r="F82" s="459"/>
      <c r="G82" s="459"/>
      <c r="H82" s="459"/>
      <c r="I82" s="459"/>
      <c r="J82" s="459"/>
      <c r="K82" s="459"/>
      <c r="L82" s="459"/>
      <c r="M82" s="459"/>
      <c r="N82" s="459"/>
      <c r="O82" s="459"/>
      <c r="P82" s="478"/>
      <c r="Q82" s="479"/>
      <c r="R82" s="479"/>
      <c r="S82" s="479"/>
      <c r="T82" s="479"/>
      <c r="U82" s="479"/>
      <c r="V82" s="479"/>
      <c r="W82" s="479"/>
      <c r="X82" s="479"/>
      <c r="Y82" s="479"/>
      <c r="Z82" s="479"/>
      <c r="AA82" s="479"/>
      <c r="AB82" s="479"/>
      <c r="AC82" s="479"/>
      <c r="AD82" s="479"/>
      <c r="AE82" s="479"/>
      <c r="AF82" s="479"/>
      <c r="AG82" s="479"/>
      <c r="AH82" s="479"/>
      <c r="AI82" s="479"/>
      <c r="AJ82" s="479"/>
      <c r="AK82" s="479"/>
      <c r="AL82" s="479"/>
      <c r="AM82" s="479"/>
      <c r="AN82" s="479"/>
      <c r="AO82" s="479"/>
      <c r="AP82" s="479"/>
      <c r="AQ82" s="479"/>
      <c r="AR82" s="479"/>
      <c r="AS82" s="479"/>
      <c r="AT82" s="479"/>
      <c r="AU82" s="479"/>
      <c r="AV82" s="479"/>
      <c r="AW82" s="479"/>
      <c r="AX82" s="479"/>
      <c r="AY82" s="479"/>
      <c r="AZ82" s="479"/>
      <c r="BA82" s="479"/>
      <c r="BB82" s="479"/>
      <c r="BC82" s="479"/>
      <c r="BD82" s="479"/>
      <c r="BE82" s="479"/>
      <c r="BF82" s="479"/>
      <c r="BG82" s="479"/>
      <c r="BH82" s="479"/>
      <c r="BI82" s="479"/>
      <c r="BJ82" s="479"/>
      <c r="BK82" s="479"/>
      <c r="BL82" s="479"/>
      <c r="BM82" s="479"/>
      <c r="BN82" s="479"/>
      <c r="BO82" s="479"/>
      <c r="BP82" s="479"/>
      <c r="BQ82" s="479"/>
      <c r="BR82" s="479"/>
      <c r="BS82" s="479"/>
      <c r="BT82" s="479"/>
      <c r="BU82" s="479"/>
      <c r="BV82" s="479"/>
      <c r="BW82" s="479"/>
      <c r="BX82" s="479"/>
      <c r="BY82" s="479"/>
      <c r="BZ82" s="479"/>
      <c r="CA82" s="479"/>
      <c r="CB82" s="479"/>
      <c r="CC82" s="479"/>
      <c r="CD82" s="479"/>
      <c r="CE82" s="479"/>
      <c r="CF82" s="479"/>
      <c r="CG82" s="479"/>
      <c r="CH82" s="479"/>
      <c r="CI82" s="479"/>
      <c r="CJ82" s="479"/>
      <c r="CK82" s="479"/>
      <c r="CL82" s="479"/>
      <c r="CM82" s="479"/>
      <c r="CN82" s="479"/>
      <c r="CO82" s="479"/>
      <c r="CP82" s="479"/>
      <c r="CQ82" s="479"/>
      <c r="CR82" s="479"/>
      <c r="CS82" s="479"/>
      <c r="CT82" s="479"/>
      <c r="CU82" s="479"/>
      <c r="CV82" s="479"/>
      <c r="CW82" s="479"/>
      <c r="CX82" s="479"/>
      <c r="CY82" s="479"/>
      <c r="CZ82" s="479"/>
      <c r="DA82" s="479"/>
      <c r="DB82" s="479"/>
      <c r="DC82" s="479"/>
      <c r="DD82" s="479"/>
      <c r="DE82" s="479"/>
      <c r="DF82" s="479"/>
      <c r="DG82" s="479"/>
      <c r="DH82" s="479"/>
      <c r="DI82" s="479"/>
      <c r="DJ82" s="479"/>
      <c r="DK82" s="479"/>
      <c r="DL82" s="479"/>
      <c r="DM82" s="479"/>
      <c r="DN82" s="479"/>
      <c r="DO82" s="479"/>
      <c r="DP82" s="479"/>
      <c r="DQ82" s="479"/>
      <c r="DR82" s="479"/>
      <c r="DS82" s="479"/>
      <c r="DT82" s="479"/>
      <c r="DU82" s="479"/>
      <c r="DV82" s="479"/>
      <c r="DW82" s="479"/>
      <c r="DX82" s="479"/>
      <c r="DY82" s="479"/>
      <c r="DZ82" s="479"/>
      <c r="EA82" s="479"/>
      <c r="EB82" s="479"/>
      <c r="EC82" s="479"/>
    </row>
    <row r="83" spans="3:133" x14ac:dyDescent="0.2">
      <c r="C83" s="459"/>
      <c r="D83" s="459"/>
      <c r="E83" s="459"/>
      <c r="F83" s="459"/>
      <c r="G83" s="459"/>
      <c r="H83" s="459"/>
      <c r="I83" s="459"/>
      <c r="J83" s="459"/>
      <c r="K83" s="459"/>
      <c r="L83" s="459"/>
      <c r="M83" s="459"/>
      <c r="N83" s="459"/>
      <c r="O83" s="459"/>
      <c r="P83" s="478"/>
      <c r="Q83" s="479"/>
      <c r="R83" s="479"/>
      <c r="S83" s="479"/>
      <c r="T83" s="479"/>
      <c r="U83" s="479"/>
      <c r="V83" s="479"/>
      <c r="W83" s="479"/>
      <c r="X83" s="479"/>
      <c r="Y83" s="479"/>
      <c r="Z83" s="479"/>
      <c r="AA83" s="479"/>
      <c r="AB83" s="479"/>
      <c r="AC83" s="479"/>
      <c r="AD83" s="479"/>
      <c r="AE83" s="479"/>
      <c r="AF83" s="479"/>
      <c r="AG83" s="479"/>
      <c r="AH83" s="479"/>
      <c r="AI83" s="479"/>
      <c r="AJ83" s="479"/>
      <c r="AK83" s="479"/>
      <c r="AL83" s="479"/>
      <c r="AM83" s="479"/>
      <c r="AN83" s="479"/>
      <c r="AO83" s="479"/>
      <c r="AP83" s="479"/>
      <c r="AQ83" s="479"/>
      <c r="AR83" s="479"/>
      <c r="AS83" s="479"/>
      <c r="AT83" s="479"/>
      <c r="AU83" s="479"/>
      <c r="AV83" s="479"/>
      <c r="AW83" s="479"/>
      <c r="AX83" s="479"/>
      <c r="AY83" s="479"/>
      <c r="AZ83" s="479"/>
      <c r="BA83" s="479"/>
      <c r="BB83" s="479"/>
      <c r="BC83" s="479"/>
      <c r="BD83" s="479"/>
      <c r="BE83" s="479"/>
      <c r="BF83" s="479"/>
      <c r="BG83" s="479"/>
      <c r="BH83" s="479"/>
      <c r="BI83" s="479"/>
      <c r="BJ83" s="479"/>
      <c r="BK83" s="479"/>
      <c r="BL83" s="479"/>
      <c r="BM83" s="479"/>
      <c r="BN83" s="479"/>
      <c r="BO83" s="479"/>
      <c r="BP83" s="479"/>
      <c r="BQ83" s="479"/>
      <c r="BR83" s="479"/>
      <c r="BS83" s="479"/>
      <c r="BT83" s="479"/>
      <c r="BU83" s="479"/>
      <c r="BV83" s="479"/>
      <c r="BW83" s="479"/>
      <c r="BX83" s="479"/>
      <c r="BY83" s="479"/>
      <c r="BZ83" s="479"/>
      <c r="CA83" s="479"/>
      <c r="CB83" s="479"/>
      <c r="CC83" s="479"/>
      <c r="CD83" s="479"/>
      <c r="CE83" s="479"/>
      <c r="CF83" s="479"/>
      <c r="CG83" s="479"/>
      <c r="CH83" s="479"/>
      <c r="CI83" s="479"/>
      <c r="CJ83" s="479"/>
      <c r="CK83" s="479"/>
      <c r="CL83" s="479"/>
      <c r="CM83" s="479"/>
      <c r="CN83" s="479"/>
      <c r="CO83" s="479"/>
      <c r="CP83" s="479"/>
      <c r="CQ83" s="479"/>
      <c r="CR83" s="479"/>
      <c r="CS83" s="479"/>
      <c r="CT83" s="479"/>
      <c r="CU83" s="479"/>
      <c r="CV83" s="479"/>
      <c r="CW83" s="479"/>
      <c r="CX83" s="479"/>
      <c r="CY83" s="479"/>
      <c r="CZ83" s="479"/>
      <c r="DA83" s="479"/>
      <c r="DB83" s="479"/>
      <c r="DC83" s="479"/>
      <c r="DD83" s="479"/>
      <c r="DE83" s="479"/>
      <c r="DF83" s="479"/>
      <c r="DG83" s="479"/>
      <c r="DH83" s="479"/>
      <c r="DI83" s="479"/>
      <c r="DJ83" s="479"/>
      <c r="DK83" s="479"/>
      <c r="DL83" s="479"/>
      <c r="DM83" s="479"/>
      <c r="DN83" s="479"/>
      <c r="DO83" s="479"/>
      <c r="DP83" s="479"/>
      <c r="DQ83" s="479"/>
      <c r="DR83" s="479"/>
      <c r="DS83" s="479"/>
      <c r="DT83" s="479"/>
      <c r="DU83" s="479"/>
      <c r="DV83" s="479"/>
      <c r="DW83" s="479"/>
      <c r="DX83" s="479"/>
      <c r="DY83" s="479"/>
      <c r="DZ83" s="479"/>
      <c r="EA83" s="479"/>
      <c r="EB83" s="479"/>
      <c r="EC83" s="479"/>
    </row>
    <row r="84" spans="3:133" x14ac:dyDescent="0.2">
      <c r="C84" s="459"/>
      <c r="D84" s="459"/>
      <c r="E84" s="459"/>
      <c r="F84" s="459"/>
      <c r="G84" s="459"/>
      <c r="H84" s="459"/>
      <c r="I84" s="459"/>
      <c r="J84" s="459"/>
      <c r="K84" s="459"/>
      <c r="L84" s="459"/>
      <c r="M84" s="459"/>
      <c r="N84" s="459"/>
      <c r="O84" s="459"/>
      <c r="P84" s="478"/>
      <c r="Q84" s="479"/>
      <c r="R84" s="479"/>
      <c r="S84" s="479"/>
      <c r="T84" s="479"/>
      <c r="U84" s="479"/>
      <c r="V84" s="479"/>
      <c r="W84" s="479"/>
      <c r="X84" s="479"/>
      <c r="Y84" s="479"/>
      <c r="Z84" s="479"/>
      <c r="AA84" s="479"/>
      <c r="AB84" s="479"/>
      <c r="AC84" s="479"/>
      <c r="AD84" s="479"/>
      <c r="AE84" s="479"/>
      <c r="AF84" s="479"/>
      <c r="AG84" s="479"/>
      <c r="AH84" s="479"/>
      <c r="AI84" s="479"/>
      <c r="AJ84" s="479"/>
      <c r="AK84" s="479"/>
      <c r="AL84" s="479"/>
      <c r="AM84" s="479"/>
      <c r="AN84" s="479"/>
      <c r="AO84" s="479"/>
      <c r="AP84" s="479"/>
      <c r="AQ84" s="479"/>
      <c r="AR84" s="479"/>
      <c r="AS84" s="479"/>
      <c r="AT84" s="479"/>
      <c r="AU84" s="479"/>
      <c r="AV84" s="479"/>
      <c r="AW84" s="479"/>
      <c r="AX84" s="479"/>
      <c r="AY84" s="479"/>
      <c r="AZ84" s="479"/>
      <c r="BA84" s="479"/>
      <c r="BB84" s="479"/>
      <c r="BC84" s="479"/>
      <c r="BD84" s="479"/>
      <c r="BE84" s="479"/>
      <c r="BF84" s="479"/>
      <c r="BG84" s="479"/>
      <c r="BH84" s="479"/>
      <c r="BI84" s="479"/>
      <c r="BJ84" s="479"/>
      <c r="BK84" s="479"/>
      <c r="BL84" s="479"/>
      <c r="BM84" s="479"/>
      <c r="BN84" s="479"/>
      <c r="BO84" s="479"/>
      <c r="BP84" s="479"/>
      <c r="BQ84" s="479"/>
      <c r="BR84" s="479"/>
      <c r="BS84" s="479"/>
      <c r="BT84" s="479"/>
      <c r="BU84" s="479"/>
      <c r="BV84" s="479"/>
      <c r="BW84" s="479"/>
      <c r="BX84" s="479"/>
      <c r="BY84" s="479"/>
      <c r="BZ84" s="479"/>
      <c r="CA84" s="479"/>
      <c r="CB84" s="479"/>
      <c r="CC84" s="479"/>
      <c r="CD84" s="479"/>
      <c r="CE84" s="479"/>
      <c r="CF84" s="479"/>
      <c r="CG84" s="479"/>
      <c r="CH84" s="479"/>
      <c r="CI84" s="479"/>
      <c r="CJ84" s="479"/>
      <c r="CK84" s="479"/>
      <c r="CL84" s="479"/>
      <c r="CM84" s="479"/>
      <c r="CN84" s="479"/>
      <c r="CO84" s="479"/>
      <c r="CP84" s="479"/>
      <c r="CQ84" s="479"/>
      <c r="CR84" s="479"/>
      <c r="CS84" s="479"/>
      <c r="CT84" s="479"/>
      <c r="CU84" s="479"/>
      <c r="CV84" s="479"/>
      <c r="CW84" s="479"/>
      <c r="CX84" s="479"/>
      <c r="CY84" s="479"/>
      <c r="CZ84" s="479"/>
      <c r="DA84" s="479"/>
      <c r="DB84" s="479"/>
      <c r="DC84" s="479"/>
      <c r="DD84" s="479"/>
      <c r="DE84" s="479"/>
      <c r="DF84" s="479"/>
      <c r="DG84" s="479"/>
      <c r="DH84" s="479"/>
      <c r="DI84" s="479"/>
      <c r="DJ84" s="479"/>
      <c r="DK84" s="479"/>
      <c r="DL84" s="479"/>
      <c r="DM84" s="479"/>
      <c r="DN84" s="479"/>
      <c r="DO84" s="479"/>
      <c r="DP84" s="479"/>
      <c r="DQ84" s="479"/>
      <c r="DR84" s="479"/>
      <c r="DS84" s="479"/>
      <c r="DT84" s="479"/>
      <c r="DU84" s="479"/>
      <c r="DV84" s="479"/>
      <c r="DW84" s="479"/>
      <c r="DX84" s="479"/>
      <c r="DY84" s="479"/>
      <c r="DZ84" s="479"/>
      <c r="EA84" s="479"/>
      <c r="EB84" s="479"/>
      <c r="EC84" s="479"/>
    </row>
    <row r="85" spans="3:133" x14ac:dyDescent="0.2">
      <c r="C85" s="459"/>
      <c r="D85" s="459"/>
      <c r="E85" s="459"/>
      <c r="F85" s="459"/>
      <c r="G85" s="459"/>
      <c r="H85" s="459"/>
      <c r="I85" s="459"/>
      <c r="J85" s="459"/>
      <c r="K85" s="459"/>
      <c r="L85" s="459"/>
      <c r="M85" s="459"/>
      <c r="N85" s="459"/>
      <c r="O85" s="459"/>
      <c r="P85" s="478"/>
      <c r="Q85" s="479"/>
      <c r="R85" s="479"/>
      <c r="S85" s="479"/>
      <c r="T85" s="479"/>
      <c r="U85" s="479"/>
      <c r="V85" s="479"/>
      <c r="W85" s="479"/>
      <c r="X85" s="479"/>
      <c r="Y85" s="479"/>
      <c r="Z85" s="479"/>
      <c r="AA85" s="479"/>
      <c r="AB85" s="479"/>
      <c r="AC85" s="479"/>
      <c r="AD85" s="479"/>
      <c r="AE85" s="479"/>
      <c r="AF85" s="479"/>
      <c r="AG85" s="479"/>
      <c r="AH85" s="479"/>
      <c r="AI85" s="479"/>
      <c r="AJ85" s="479"/>
      <c r="AK85" s="479"/>
      <c r="AL85" s="479"/>
      <c r="AM85" s="479"/>
      <c r="AN85" s="479"/>
      <c r="AO85" s="479"/>
      <c r="AP85" s="479"/>
      <c r="AQ85" s="479"/>
      <c r="AR85" s="479"/>
      <c r="AS85" s="479"/>
      <c r="AT85" s="479"/>
      <c r="AU85" s="479"/>
      <c r="AV85" s="479"/>
      <c r="AW85" s="479"/>
      <c r="AX85" s="479"/>
      <c r="AY85" s="479"/>
      <c r="AZ85" s="479"/>
      <c r="BA85" s="479"/>
      <c r="BB85" s="479"/>
      <c r="BC85" s="479"/>
      <c r="BD85" s="479"/>
      <c r="BE85" s="479"/>
      <c r="BF85" s="479"/>
      <c r="BG85" s="479"/>
      <c r="BH85" s="479"/>
      <c r="BI85" s="479"/>
      <c r="BJ85" s="479"/>
      <c r="BK85" s="479"/>
      <c r="BL85" s="479"/>
      <c r="BM85" s="479"/>
      <c r="BN85" s="479"/>
      <c r="BO85" s="479"/>
      <c r="BP85" s="479"/>
      <c r="BQ85" s="479"/>
      <c r="BR85" s="479"/>
      <c r="BS85" s="479"/>
      <c r="BT85" s="479"/>
      <c r="BU85" s="479"/>
      <c r="BV85" s="479"/>
      <c r="BW85" s="479"/>
      <c r="BX85" s="479"/>
      <c r="BY85" s="479"/>
      <c r="BZ85" s="479"/>
      <c r="CA85" s="479"/>
      <c r="CB85" s="479"/>
      <c r="CC85" s="479"/>
      <c r="CD85" s="479"/>
      <c r="CE85" s="479"/>
      <c r="CF85" s="479"/>
      <c r="CG85" s="479"/>
      <c r="CH85" s="479"/>
      <c r="CI85" s="479"/>
      <c r="CJ85" s="479"/>
      <c r="CK85" s="479"/>
      <c r="CL85" s="479"/>
      <c r="CM85" s="479"/>
      <c r="CN85" s="479"/>
      <c r="CO85" s="479"/>
      <c r="CP85" s="479"/>
      <c r="CQ85" s="479"/>
      <c r="CR85" s="479"/>
      <c r="CS85" s="479"/>
      <c r="CT85" s="479"/>
      <c r="CU85" s="479"/>
      <c r="CV85" s="479"/>
      <c r="CW85" s="479"/>
      <c r="CX85" s="479"/>
      <c r="CY85" s="479"/>
      <c r="CZ85" s="479"/>
      <c r="DA85" s="479"/>
      <c r="DB85" s="479"/>
      <c r="DC85" s="479"/>
      <c r="DD85" s="479"/>
      <c r="DE85" s="479"/>
      <c r="DF85" s="479"/>
      <c r="DG85" s="479"/>
      <c r="DH85" s="479"/>
      <c r="DI85" s="479"/>
      <c r="DJ85" s="479"/>
      <c r="DK85" s="479"/>
      <c r="DL85" s="479"/>
      <c r="DM85" s="479"/>
      <c r="DN85" s="479"/>
      <c r="DO85" s="479"/>
      <c r="DP85" s="479"/>
      <c r="DQ85" s="479"/>
      <c r="DR85" s="479"/>
      <c r="DS85" s="479"/>
      <c r="DT85" s="479"/>
      <c r="DU85" s="479"/>
      <c r="DV85" s="479"/>
      <c r="DW85" s="479"/>
      <c r="DX85" s="479"/>
      <c r="DY85" s="479"/>
      <c r="DZ85" s="479"/>
      <c r="EA85" s="479"/>
      <c r="EB85" s="479"/>
      <c r="EC85" s="479"/>
    </row>
    <row r="86" spans="3:133" x14ac:dyDescent="0.2">
      <c r="C86" s="459"/>
      <c r="D86" s="459"/>
      <c r="E86" s="459"/>
      <c r="F86" s="459"/>
      <c r="G86" s="459"/>
      <c r="H86" s="459"/>
      <c r="I86" s="459"/>
      <c r="J86" s="459"/>
      <c r="K86" s="459"/>
      <c r="L86" s="459"/>
      <c r="M86" s="459"/>
      <c r="N86" s="459"/>
      <c r="O86" s="459"/>
      <c r="P86" s="478"/>
      <c r="Q86" s="479"/>
      <c r="R86" s="479"/>
      <c r="S86" s="479"/>
      <c r="T86" s="479"/>
      <c r="U86" s="479"/>
      <c r="V86" s="479"/>
      <c r="W86" s="479"/>
      <c r="X86" s="479"/>
      <c r="Y86" s="479"/>
      <c r="Z86" s="479"/>
      <c r="AA86" s="479"/>
      <c r="AB86" s="479"/>
      <c r="AC86" s="479"/>
      <c r="AD86" s="479"/>
      <c r="AE86" s="479"/>
      <c r="AF86" s="479"/>
      <c r="AG86" s="479"/>
      <c r="AH86" s="479"/>
      <c r="AI86" s="479"/>
      <c r="AJ86" s="479"/>
      <c r="AK86" s="479"/>
      <c r="AL86" s="479"/>
      <c r="AM86" s="479"/>
      <c r="AN86" s="479"/>
      <c r="AO86" s="479"/>
      <c r="AP86" s="479"/>
      <c r="AQ86" s="479"/>
      <c r="AR86" s="479"/>
      <c r="AS86" s="479"/>
      <c r="AT86" s="479"/>
      <c r="AU86" s="479"/>
      <c r="AV86" s="479"/>
      <c r="AW86" s="479"/>
      <c r="AX86" s="479"/>
      <c r="AY86" s="479"/>
      <c r="AZ86" s="479"/>
      <c r="BA86" s="479"/>
      <c r="BB86" s="479"/>
      <c r="BC86" s="479"/>
      <c r="BD86" s="479"/>
      <c r="BE86" s="479"/>
      <c r="BF86" s="479"/>
      <c r="BG86" s="479"/>
      <c r="BH86" s="479"/>
      <c r="BI86" s="479"/>
      <c r="BJ86" s="479"/>
      <c r="BK86" s="479"/>
      <c r="BL86" s="479"/>
      <c r="BM86" s="479"/>
      <c r="BN86" s="479"/>
      <c r="BO86" s="479"/>
      <c r="BP86" s="479"/>
      <c r="BQ86" s="479"/>
      <c r="BR86" s="479"/>
      <c r="BS86" s="479"/>
      <c r="BT86" s="479"/>
      <c r="BU86" s="479"/>
      <c r="BV86" s="479"/>
      <c r="BW86" s="479"/>
      <c r="BX86" s="479"/>
      <c r="BY86" s="479"/>
      <c r="BZ86" s="479"/>
      <c r="CA86" s="479"/>
      <c r="CB86" s="479"/>
      <c r="CC86" s="479"/>
      <c r="CD86" s="479"/>
      <c r="CE86" s="479"/>
      <c r="CF86" s="479"/>
      <c r="CG86" s="479"/>
      <c r="CH86" s="479"/>
      <c r="CI86" s="479"/>
      <c r="CJ86" s="479"/>
      <c r="CK86" s="479"/>
      <c r="CL86" s="479"/>
      <c r="CM86" s="479"/>
      <c r="CN86" s="479"/>
      <c r="CO86" s="479"/>
      <c r="CP86" s="479"/>
      <c r="CQ86" s="479"/>
      <c r="CR86" s="479"/>
      <c r="CS86" s="479"/>
      <c r="CT86" s="479"/>
      <c r="CU86" s="479"/>
      <c r="CV86" s="479"/>
      <c r="CW86" s="479"/>
      <c r="CX86" s="479"/>
      <c r="CY86" s="479"/>
      <c r="CZ86" s="479"/>
      <c r="DA86" s="479"/>
      <c r="DB86" s="479"/>
      <c r="DC86" s="479"/>
      <c r="DD86" s="479"/>
      <c r="DE86" s="479"/>
      <c r="DF86" s="479"/>
      <c r="DG86" s="479"/>
      <c r="DH86" s="479"/>
      <c r="DI86" s="479"/>
      <c r="DJ86" s="479"/>
      <c r="DK86" s="479"/>
      <c r="DL86" s="479"/>
      <c r="DM86" s="479"/>
      <c r="DN86" s="479"/>
      <c r="DO86" s="479"/>
      <c r="DP86" s="479"/>
      <c r="DQ86" s="479"/>
      <c r="DR86" s="479"/>
      <c r="DS86" s="479"/>
      <c r="DT86" s="479"/>
      <c r="DU86" s="479"/>
      <c r="DV86" s="479"/>
      <c r="DW86" s="479"/>
      <c r="DX86" s="479"/>
      <c r="DY86" s="479"/>
      <c r="DZ86" s="479"/>
      <c r="EA86" s="479"/>
      <c r="EB86" s="479"/>
      <c r="EC86" s="479"/>
    </row>
    <row r="87" spans="3:133" x14ac:dyDescent="0.2">
      <c r="C87" s="459"/>
      <c r="D87" s="459"/>
      <c r="E87" s="459"/>
      <c r="F87" s="459"/>
      <c r="G87" s="459"/>
      <c r="H87" s="459"/>
      <c r="I87" s="459"/>
      <c r="J87" s="459"/>
      <c r="K87" s="459"/>
      <c r="L87" s="459"/>
      <c r="M87" s="459"/>
      <c r="N87" s="459"/>
      <c r="O87" s="459"/>
      <c r="P87" s="478"/>
      <c r="Q87" s="479"/>
      <c r="R87" s="479"/>
      <c r="S87" s="479"/>
      <c r="T87" s="479"/>
      <c r="U87" s="479"/>
      <c r="V87" s="479"/>
      <c r="W87" s="479"/>
      <c r="X87" s="479"/>
      <c r="Y87" s="479"/>
      <c r="Z87" s="479"/>
      <c r="AA87" s="479"/>
      <c r="AB87" s="479"/>
      <c r="AC87" s="479"/>
      <c r="AD87" s="479"/>
      <c r="AE87" s="479"/>
      <c r="AF87" s="479"/>
      <c r="AG87" s="479"/>
      <c r="AH87" s="479"/>
      <c r="AI87" s="479"/>
      <c r="AJ87" s="479"/>
      <c r="AK87" s="479"/>
      <c r="AL87" s="479"/>
      <c r="AM87" s="479"/>
      <c r="AN87" s="479"/>
      <c r="AO87" s="479"/>
      <c r="AP87" s="479"/>
      <c r="AQ87" s="479"/>
      <c r="AR87" s="479"/>
      <c r="AS87" s="479"/>
      <c r="AT87" s="479"/>
      <c r="AU87" s="479"/>
      <c r="AV87" s="479"/>
      <c r="AW87" s="479"/>
      <c r="AX87" s="479"/>
      <c r="AY87" s="479"/>
      <c r="AZ87" s="479"/>
      <c r="BA87" s="479"/>
      <c r="BB87" s="479"/>
      <c r="BC87" s="479"/>
      <c r="BD87" s="479"/>
      <c r="BE87" s="479"/>
      <c r="BF87" s="479"/>
      <c r="BG87" s="479"/>
      <c r="BH87" s="479"/>
      <c r="BI87" s="479"/>
      <c r="BJ87" s="479"/>
      <c r="BK87" s="479"/>
      <c r="BL87" s="479"/>
      <c r="BM87" s="479"/>
      <c r="BN87" s="479"/>
      <c r="BO87" s="479"/>
      <c r="BP87" s="479"/>
      <c r="BQ87" s="479"/>
      <c r="BR87" s="479"/>
      <c r="BS87" s="479"/>
      <c r="BT87" s="479"/>
      <c r="BU87" s="479"/>
      <c r="BV87" s="479"/>
      <c r="BW87" s="479"/>
      <c r="BX87" s="479"/>
      <c r="BY87" s="479"/>
      <c r="BZ87" s="479"/>
      <c r="CA87" s="479"/>
      <c r="CB87" s="479"/>
      <c r="CC87" s="479"/>
      <c r="CD87" s="479"/>
      <c r="CE87" s="479"/>
      <c r="CF87" s="479"/>
      <c r="CG87" s="479"/>
      <c r="CH87" s="479"/>
      <c r="CI87" s="479"/>
      <c r="CJ87" s="479"/>
      <c r="CK87" s="479"/>
      <c r="CL87" s="479"/>
      <c r="CM87" s="479"/>
      <c r="CN87" s="479"/>
      <c r="CO87" s="479"/>
      <c r="CP87" s="479"/>
      <c r="CQ87" s="479"/>
      <c r="CR87" s="479"/>
      <c r="CS87" s="479"/>
      <c r="CT87" s="479"/>
      <c r="CU87" s="479"/>
      <c r="CV87" s="479"/>
      <c r="CW87" s="479"/>
      <c r="CX87" s="479"/>
      <c r="CY87" s="479"/>
      <c r="CZ87" s="479"/>
      <c r="DA87" s="479"/>
      <c r="DB87" s="479"/>
      <c r="DC87" s="479"/>
      <c r="DD87" s="479"/>
      <c r="DE87" s="479"/>
      <c r="DF87" s="479"/>
      <c r="DG87" s="479"/>
      <c r="DH87" s="479"/>
      <c r="DI87" s="479"/>
      <c r="DJ87" s="479"/>
      <c r="DK87" s="479"/>
      <c r="DL87" s="479"/>
      <c r="DM87" s="479"/>
      <c r="DN87" s="479"/>
      <c r="DO87" s="479"/>
      <c r="DP87" s="479"/>
      <c r="DQ87" s="479"/>
      <c r="DR87" s="479"/>
      <c r="DS87" s="479"/>
      <c r="DT87" s="479"/>
      <c r="DU87" s="479"/>
      <c r="DV87" s="479"/>
      <c r="DW87" s="479"/>
      <c r="DX87" s="479"/>
      <c r="DY87" s="479"/>
      <c r="DZ87" s="479"/>
      <c r="EA87" s="479"/>
      <c r="EB87" s="479"/>
      <c r="EC87" s="479"/>
    </row>
    <row r="88" spans="3:133" x14ac:dyDescent="0.2">
      <c r="C88" s="459"/>
      <c r="D88" s="459"/>
      <c r="E88" s="459"/>
      <c r="F88" s="459"/>
      <c r="G88" s="459"/>
      <c r="H88" s="459"/>
      <c r="I88" s="459"/>
      <c r="J88" s="459"/>
      <c r="K88" s="459"/>
      <c r="L88" s="459"/>
      <c r="M88" s="459"/>
      <c r="N88" s="459"/>
      <c r="O88" s="459"/>
      <c r="P88" s="478"/>
      <c r="Q88" s="479"/>
      <c r="R88" s="479"/>
      <c r="S88" s="479"/>
      <c r="T88" s="479"/>
      <c r="U88" s="479"/>
      <c r="V88" s="479"/>
      <c r="W88" s="479"/>
      <c r="X88" s="479"/>
      <c r="Y88" s="479"/>
      <c r="Z88" s="479"/>
      <c r="AA88" s="479"/>
      <c r="AB88" s="479"/>
      <c r="AC88" s="479"/>
      <c r="AD88" s="479"/>
      <c r="AE88" s="479"/>
      <c r="AF88" s="479"/>
      <c r="AG88" s="479"/>
      <c r="AH88" s="479"/>
      <c r="AI88" s="479"/>
      <c r="AJ88" s="479"/>
      <c r="AK88" s="479"/>
      <c r="AL88" s="479"/>
      <c r="AM88" s="479"/>
      <c r="AN88" s="479"/>
      <c r="AO88" s="479"/>
      <c r="AP88" s="479"/>
      <c r="AQ88" s="479"/>
      <c r="AR88" s="479"/>
      <c r="AS88" s="479"/>
      <c r="AT88" s="479"/>
      <c r="AU88" s="479"/>
      <c r="AV88" s="479"/>
      <c r="AW88" s="479"/>
      <c r="AX88" s="479"/>
      <c r="AY88" s="479"/>
      <c r="AZ88" s="479"/>
      <c r="BA88" s="479"/>
      <c r="BB88" s="479"/>
      <c r="BC88" s="479"/>
      <c r="BD88" s="479"/>
      <c r="BE88" s="479"/>
      <c r="BF88" s="479"/>
      <c r="BG88" s="479"/>
      <c r="BH88" s="479"/>
      <c r="BI88" s="479"/>
      <c r="BJ88" s="479"/>
      <c r="BK88" s="479"/>
      <c r="BL88" s="479"/>
      <c r="BM88" s="479"/>
      <c r="BN88" s="479"/>
      <c r="BO88" s="479"/>
      <c r="BP88" s="479"/>
      <c r="BQ88" s="479"/>
      <c r="BR88" s="479"/>
      <c r="BS88" s="479"/>
      <c r="BT88" s="479"/>
      <c r="BU88" s="479"/>
      <c r="BV88" s="479"/>
      <c r="BW88" s="479"/>
      <c r="BX88" s="479"/>
      <c r="BY88" s="479"/>
      <c r="BZ88" s="479"/>
      <c r="CA88" s="479"/>
      <c r="CB88" s="479"/>
      <c r="CC88" s="479"/>
      <c r="CD88" s="479"/>
      <c r="CE88" s="479"/>
      <c r="CF88" s="479"/>
      <c r="CG88" s="479"/>
      <c r="CH88" s="479"/>
      <c r="CI88" s="479"/>
      <c r="CJ88" s="479"/>
      <c r="CK88" s="479"/>
      <c r="CL88" s="479"/>
      <c r="CM88" s="479"/>
      <c r="CN88" s="479"/>
      <c r="CO88" s="479"/>
      <c r="CP88" s="479"/>
      <c r="CQ88" s="479"/>
      <c r="CR88" s="479"/>
      <c r="CS88" s="479"/>
      <c r="CT88" s="479"/>
      <c r="CU88" s="479"/>
      <c r="CV88" s="479"/>
      <c r="CW88" s="479"/>
      <c r="CX88" s="479"/>
      <c r="CY88" s="479"/>
      <c r="CZ88" s="479"/>
      <c r="DA88" s="479"/>
      <c r="DB88" s="479"/>
      <c r="DC88" s="479"/>
      <c r="DD88" s="479"/>
      <c r="DE88" s="479"/>
      <c r="DF88" s="479"/>
      <c r="DG88" s="479"/>
      <c r="DH88" s="479"/>
      <c r="DI88" s="479"/>
      <c r="DJ88" s="479"/>
      <c r="DK88" s="479"/>
      <c r="DL88" s="479"/>
      <c r="DM88" s="479"/>
      <c r="DN88" s="479"/>
      <c r="DO88" s="479"/>
      <c r="DP88" s="479"/>
      <c r="DQ88" s="479"/>
      <c r="DR88" s="479"/>
      <c r="DS88" s="479"/>
      <c r="DT88" s="479"/>
      <c r="DU88" s="479"/>
      <c r="DV88" s="479"/>
      <c r="DW88" s="479"/>
      <c r="DX88" s="479"/>
      <c r="DY88" s="479"/>
      <c r="DZ88" s="479"/>
      <c r="EA88" s="479"/>
      <c r="EB88" s="479"/>
      <c r="EC88" s="479"/>
    </row>
    <row r="89" spans="3:133" x14ac:dyDescent="0.2">
      <c r="C89" s="459"/>
      <c r="D89" s="459"/>
      <c r="E89" s="459"/>
      <c r="F89" s="459"/>
      <c r="G89" s="459"/>
      <c r="H89" s="459"/>
      <c r="I89" s="459"/>
      <c r="J89" s="459"/>
      <c r="K89" s="459"/>
      <c r="L89" s="459"/>
      <c r="M89" s="459"/>
      <c r="N89" s="459"/>
      <c r="O89" s="459"/>
      <c r="P89" s="478"/>
      <c r="Q89" s="479"/>
      <c r="R89" s="479"/>
      <c r="S89" s="479"/>
      <c r="T89" s="479"/>
      <c r="U89" s="479"/>
      <c r="V89" s="479"/>
      <c r="W89" s="479"/>
      <c r="X89" s="479"/>
      <c r="Y89" s="479"/>
      <c r="Z89" s="479"/>
      <c r="AA89" s="479"/>
      <c r="AB89" s="479"/>
      <c r="AC89" s="479"/>
      <c r="AD89" s="479"/>
      <c r="AE89" s="479"/>
      <c r="AF89" s="479"/>
      <c r="AG89" s="479"/>
      <c r="AH89" s="479"/>
      <c r="AI89" s="479"/>
      <c r="AJ89" s="479"/>
      <c r="AK89" s="479"/>
      <c r="AL89" s="479"/>
      <c r="AM89" s="479"/>
      <c r="AN89" s="479"/>
      <c r="AO89" s="479"/>
      <c r="AP89" s="479"/>
      <c r="AQ89" s="479"/>
      <c r="AR89" s="479"/>
      <c r="AS89" s="479"/>
      <c r="AT89" s="479"/>
      <c r="AU89" s="479"/>
      <c r="AV89" s="479"/>
      <c r="AW89" s="479"/>
      <c r="AX89" s="479"/>
      <c r="AY89" s="479"/>
      <c r="AZ89" s="479"/>
      <c r="BA89" s="479"/>
      <c r="BB89" s="479"/>
      <c r="BC89" s="479"/>
      <c r="BD89" s="479"/>
      <c r="BE89" s="479"/>
      <c r="BF89" s="479"/>
      <c r="BG89" s="479"/>
      <c r="BH89" s="479"/>
      <c r="BI89" s="479"/>
      <c r="BJ89" s="479"/>
      <c r="BK89" s="479"/>
      <c r="BL89" s="479"/>
      <c r="BM89" s="479"/>
      <c r="BN89" s="479"/>
      <c r="BO89" s="479"/>
      <c r="BP89" s="479"/>
      <c r="BQ89" s="479"/>
      <c r="BR89" s="479"/>
      <c r="BS89" s="479"/>
      <c r="BT89" s="479"/>
      <c r="BU89" s="479"/>
      <c r="BV89" s="479"/>
      <c r="BW89" s="479"/>
      <c r="BX89" s="479"/>
      <c r="BY89" s="479"/>
      <c r="BZ89" s="479"/>
      <c r="CA89" s="479"/>
      <c r="CB89" s="479"/>
      <c r="CC89" s="479"/>
      <c r="CD89" s="479"/>
      <c r="CE89" s="479"/>
      <c r="CF89" s="479"/>
      <c r="CG89" s="479"/>
      <c r="CH89" s="479"/>
      <c r="CI89" s="479"/>
      <c r="CJ89" s="479"/>
      <c r="CK89" s="479"/>
      <c r="CL89" s="479"/>
      <c r="CM89" s="479"/>
      <c r="CN89" s="479"/>
      <c r="CO89" s="479"/>
      <c r="CP89" s="479"/>
      <c r="CQ89" s="479"/>
      <c r="CR89" s="479"/>
      <c r="CS89" s="479"/>
      <c r="CT89" s="479"/>
      <c r="CU89" s="479"/>
      <c r="CV89" s="479"/>
      <c r="CW89" s="479"/>
      <c r="CX89" s="479"/>
      <c r="CY89" s="479"/>
      <c r="CZ89" s="479"/>
      <c r="DA89" s="479"/>
      <c r="DB89" s="479"/>
      <c r="DC89" s="479"/>
      <c r="DD89" s="479"/>
      <c r="DE89" s="479"/>
      <c r="DF89" s="479"/>
      <c r="DG89" s="479"/>
      <c r="DH89" s="479"/>
      <c r="DI89" s="479"/>
      <c r="DJ89" s="479"/>
      <c r="DK89" s="479"/>
      <c r="DL89" s="479"/>
      <c r="DM89" s="479"/>
      <c r="DN89" s="479"/>
      <c r="DO89" s="479"/>
      <c r="DP89" s="479"/>
      <c r="DQ89" s="479"/>
      <c r="DR89" s="479"/>
      <c r="DS89" s="479"/>
      <c r="DT89" s="479"/>
      <c r="DU89" s="479"/>
      <c r="DV89" s="479"/>
      <c r="DW89" s="479"/>
      <c r="DX89" s="479"/>
      <c r="DY89" s="479"/>
      <c r="DZ89" s="479"/>
      <c r="EA89" s="479"/>
      <c r="EB89" s="479"/>
      <c r="EC89" s="479"/>
    </row>
    <row r="90" spans="3:133" x14ac:dyDescent="0.2">
      <c r="C90" s="459"/>
      <c r="D90" s="459"/>
      <c r="E90" s="459"/>
      <c r="F90" s="459"/>
      <c r="G90" s="459"/>
      <c r="H90" s="459"/>
      <c r="I90" s="459"/>
      <c r="J90" s="459"/>
      <c r="K90" s="459"/>
      <c r="L90" s="459"/>
      <c r="M90" s="459"/>
      <c r="N90" s="459"/>
      <c r="O90" s="459"/>
      <c r="P90" s="478"/>
      <c r="Q90" s="479"/>
      <c r="R90" s="479"/>
      <c r="S90" s="479"/>
      <c r="T90" s="479"/>
      <c r="U90" s="479"/>
      <c r="V90" s="479"/>
      <c r="W90" s="479"/>
      <c r="X90" s="479"/>
      <c r="Y90" s="479"/>
      <c r="Z90" s="479"/>
      <c r="AA90" s="479"/>
      <c r="AB90" s="479"/>
      <c r="AC90" s="479"/>
      <c r="AD90" s="479"/>
      <c r="AE90" s="479"/>
      <c r="AF90" s="479"/>
      <c r="AG90" s="479"/>
      <c r="AH90" s="479"/>
      <c r="AI90" s="479"/>
      <c r="AJ90" s="479"/>
      <c r="AK90" s="479"/>
      <c r="AL90" s="479"/>
      <c r="AM90" s="479"/>
      <c r="AN90" s="479"/>
      <c r="AO90" s="479"/>
      <c r="AP90" s="479"/>
      <c r="AQ90" s="479"/>
      <c r="AR90" s="479"/>
      <c r="AS90" s="479"/>
      <c r="AT90" s="479"/>
      <c r="AU90" s="479"/>
      <c r="AV90" s="479"/>
      <c r="AW90" s="479"/>
      <c r="AX90" s="479"/>
      <c r="AY90" s="479"/>
      <c r="AZ90" s="479"/>
      <c r="BA90" s="479"/>
      <c r="BB90" s="479"/>
      <c r="BC90" s="479"/>
      <c r="BD90" s="479"/>
      <c r="BE90" s="479"/>
      <c r="BF90" s="479"/>
      <c r="BG90" s="479"/>
      <c r="BH90" s="479"/>
      <c r="BI90" s="479"/>
      <c r="BJ90" s="479"/>
      <c r="BK90" s="479"/>
      <c r="BL90" s="479"/>
      <c r="BM90" s="479"/>
      <c r="BN90" s="479"/>
      <c r="BO90" s="479"/>
      <c r="BP90" s="479"/>
      <c r="BQ90" s="479"/>
      <c r="BR90" s="479"/>
      <c r="BS90" s="479"/>
      <c r="BT90" s="479"/>
      <c r="BU90" s="479"/>
      <c r="BV90" s="479"/>
      <c r="BW90" s="479"/>
      <c r="BX90" s="479"/>
      <c r="BY90" s="479"/>
      <c r="BZ90" s="479"/>
      <c r="CA90" s="479"/>
      <c r="CB90" s="479"/>
      <c r="CC90" s="479"/>
      <c r="CD90" s="479"/>
      <c r="CE90" s="479"/>
      <c r="CF90" s="479"/>
      <c r="CG90" s="479"/>
      <c r="CH90" s="479"/>
      <c r="CI90" s="479"/>
      <c r="CJ90" s="479"/>
      <c r="CK90" s="479"/>
      <c r="CL90" s="479"/>
      <c r="CM90" s="479"/>
      <c r="CN90" s="479"/>
      <c r="CO90" s="479"/>
      <c r="CP90" s="479"/>
      <c r="CQ90" s="479"/>
      <c r="CR90" s="479"/>
      <c r="CS90" s="479"/>
      <c r="CT90" s="479"/>
      <c r="CU90" s="479"/>
      <c r="CV90" s="479"/>
      <c r="CW90" s="479"/>
      <c r="CX90" s="479"/>
      <c r="CY90" s="479"/>
      <c r="CZ90" s="479"/>
      <c r="DA90" s="479"/>
      <c r="DB90" s="479"/>
      <c r="DC90" s="479"/>
      <c r="DD90" s="479"/>
      <c r="DE90" s="479"/>
      <c r="DF90" s="479"/>
      <c r="DG90" s="479"/>
      <c r="DH90" s="479"/>
      <c r="DI90" s="479"/>
      <c r="DJ90" s="479"/>
      <c r="DK90" s="479"/>
      <c r="DL90" s="479"/>
      <c r="DM90" s="479"/>
      <c r="DN90" s="479"/>
      <c r="DO90" s="479"/>
      <c r="DP90" s="479"/>
      <c r="DQ90" s="479"/>
      <c r="DR90" s="479"/>
      <c r="DS90" s="479"/>
      <c r="DT90" s="479"/>
      <c r="DU90" s="479"/>
      <c r="DV90" s="479"/>
      <c r="DW90" s="479"/>
      <c r="DX90" s="479"/>
      <c r="DY90" s="479"/>
      <c r="DZ90" s="479"/>
      <c r="EA90" s="479"/>
      <c r="EB90" s="479"/>
      <c r="EC90" s="479"/>
    </row>
    <row r="91" spans="3:133" x14ac:dyDescent="0.2">
      <c r="C91" s="459"/>
      <c r="D91" s="459"/>
      <c r="E91" s="459"/>
      <c r="F91" s="459"/>
      <c r="G91" s="459"/>
      <c r="H91" s="459"/>
      <c r="I91" s="459"/>
      <c r="J91" s="459"/>
      <c r="K91" s="459"/>
      <c r="L91" s="459"/>
      <c r="M91" s="459"/>
      <c r="N91" s="459"/>
      <c r="O91" s="459"/>
      <c r="P91" s="478"/>
      <c r="Q91" s="479"/>
      <c r="R91" s="479"/>
      <c r="S91" s="479"/>
      <c r="T91" s="479"/>
      <c r="U91" s="479"/>
      <c r="V91" s="479"/>
      <c r="W91" s="479"/>
      <c r="X91" s="479"/>
      <c r="Y91" s="479"/>
      <c r="Z91" s="479"/>
      <c r="AA91" s="479"/>
      <c r="AB91" s="479"/>
      <c r="AC91" s="479"/>
      <c r="AD91" s="479"/>
      <c r="AE91" s="479"/>
      <c r="AF91" s="479"/>
      <c r="AG91" s="479"/>
      <c r="AH91" s="479"/>
      <c r="AI91" s="479"/>
      <c r="AJ91" s="479"/>
      <c r="AK91" s="479"/>
      <c r="AL91" s="479"/>
      <c r="AM91" s="479"/>
      <c r="AN91" s="479"/>
      <c r="AO91" s="479"/>
      <c r="AP91" s="479"/>
      <c r="AQ91" s="479"/>
      <c r="AR91" s="479"/>
      <c r="AS91" s="479"/>
      <c r="AT91" s="479"/>
      <c r="AU91" s="479"/>
      <c r="AV91" s="479"/>
      <c r="AW91" s="479"/>
      <c r="AX91" s="479"/>
      <c r="AY91" s="479"/>
      <c r="AZ91" s="479"/>
      <c r="BA91" s="479"/>
      <c r="BB91" s="479"/>
      <c r="BC91" s="479"/>
      <c r="BD91" s="479"/>
      <c r="BE91" s="479"/>
      <c r="BF91" s="479"/>
      <c r="BG91" s="479"/>
      <c r="BH91" s="479"/>
      <c r="BI91" s="479"/>
      <c r="BJ91" s="479"/>
      <c r="BK91" s="479"/>
      <c r="BL91" s="479"/>
      <c r="BM91" s="479"/>
      <c r="BN91" s="479"/>
      <c r="BO91" s="479"/>
      <c r="BP91" s="479"/>
      <c r="BQ91" s="479"/>
      <c r="BR91" s="479"/>
      <c r="BS91" s="479"/>
      <c r="BT91" s="479"/>
      <c r="BU91" s="479"/>
      <c r="BV91" s="479"/>
      <c r="BW91" s="479"/>
      <c r="BX91" s="479"/>
      <c r="BY91" s="479"/>
      <c r="BZ91" s="479"/>
      <c r="CA91" s="479"/>
      <c r="CB91" s="479"/>
      <c r="CC91" s="479"/>
      <c r="CD91" s="479"/>
      <c r="CE91" s="479"/>
      <c r="CF91" s="479"/>
      <c r="CG91" s="479"/>
      <c r="CH91" s="479"/>
      <c r="CI91" s="479"/>
      <c r="CJ91" s="479"/>
      <c r="CK91" s="479"/>
      <c r="CL91" s="479"/>
      <c r="CM91" s="479"/>
      <c r="CN91" s="479"/>
      <c r="CO91" s="479"/>
      <c r="CP91" s="479"/>
      <c r="CQ91" s="479"/>
      <c r="CR91" s="479"/>
      <c r="CS91" s="479"/>
      <c r="CT91" s="479"/>
      <c r="CU91" s="479"/>
      <c r="CV91" s="479"/>
      <c r="CW91" s="479"/>
      <c r="CX91" s="479"/>
      <c r="CY91" s="479"/>
      <c r="CZ91" s="479"/>
      <c r="DA91" s="479"/>
      <c r="DB91" s="479"/>
      <c r="DC91" s="479"/>
      <c r="DD91" s="479"/>
      <c r="DE91" s="479"/>
      <c r="DF91" s="479"/>
      <c r="DG91" s="479"/>
      <c r="DH91" s="479"/>
      <c r="DI91" s="479"/>
      <c r="DJ91" s="479"/>
      <c r="DK91" s="479"/>
      <c r="DL91" s="479"/>
      <c r="DM91" s="479"/>
      <c r="DN91" s="479"/>
      <c r="DO91" s="479"/>
      <c r="DP91" s="479"/>
      <c r="DQ91" s="479"/>
      <c r="DR91" s="479"/>
      <c r="DS91" s="479"/>
      <c r="DT91" s="479"/>
      <c r="DU91" s="479"/>
      <c r="DV91" s="479"/>
      <c r="DW91" s="479"/>
      <c r="DX91" s="479"/>
      <c r="DY91" s="479"/>
      <c r="DZ91" s="479"/>
      <c r="EA91" s="479"/>
      <c r="EB91" s="479"/>
      <c r="EC91" s="479"/>
    </row>
    <row r="92" spans="3:133" x14ac:dyDescent="0.2">
      <c r="C92" s="459"/>
      <c r="D92" s="459"/>
      <c r="E92" s="459"/>
      <c r="F92" s="459"/>
      <c r="G92" s="459"/>
      <c r="H92" s="459"/>
      <c r="I92" s="459"/>
      <c r="J92" s="459"/>
      <c r="K92" s="459"/>
      <c r="L92" s="459"/>
      <c r="M92" s="459"/>
      <c r="N92" s="459"/>
      <c r="O92" s="459"/>
      <c r="P92" s="478"/>
      <c r="Q92" s="479"/>
      <c r="R92" s="479"/>
      <c r="S92" s="479"/>
      <c r="T92" s="479"/>
      <c r="U92" s="479"/>
      <c r="V92" s="479"/>
      <c r="W92" s="479"/>
      <c r="X92" s="479"/>
      <c r="Y92" s="479"/>
      <c r="Z92" s="479"/>
      <c r="AA92" s="479"/>
      <c r="AB92" s="479"/>
      <c r="AC92" s="479"/>
      <c r="AD92" s="479"/>
      <c r="AE92" s="479"/>
      <c r="AF92" s="479"/>
      <c r="AG92" s="479"/>
      <c r="AH92" s="479"/>
      <c r="AI92" s="479"/>
      <c r="AJ92" s="479"/>
      <c r="AK92" s="479"/>
      <c r="AL92" s="479"/>
      <c r="AM92" s="479"/>
      <c r="AN92" s="479"/>
      <c r="AO92" s="479"/>
      <c r="AP92" s="479"/>
      <c r="AQ92" s="479"/>
      <c r="AR92" s="479"/>
      <c r="AS92" s="479"/>
      <c r="AT92" s="479"/>
      <c r="AU92" s="479"/>
      <c r="AV92" s="479"/>
      <c r="AW92" s="479"/>
      <c r="AX92" s="479"/>
      <c r="AY92" s="479"/>
      <c r="AZ92" s="479"/>
      <c r="BA92" s="479"/>
      <c r="BB92" s="479"/>
      <c r="BC92" s="479"/>
      <c r="BD92" s="479"/>
      <c r="BE92" s="479"/>
      <c r="BF92" s="479"/>
      <c r="BG92" s="479"/>
      <c r="BH92" s="479"/>
      <c r="BI92" s="479"/>
      <c r="BJ92" s="479"/>
      <c r="BK92" s="479"/>
      <c r="BL92" s="479"/>
      <c r="BM92" s="479"/>
      <c r="BN92" s="479"/>
      <c r="BO92" s="479"/>
      <c r="BP92" s="479"/>
      <c r="BQ92" s="479"/>
      <c r="BR92" s="479"/>
      <c r="BS92" s="479"/>
      <c r="BT92" s="479"/>
      <c r="BU92" s="479"/>
      <c r="BV92" s="479"/>
      <c r="BW92" s="479"/>
      <c r="BX92" s="479"/>
      <c r="BY92" s="479"/>
      <c r="BZ92" s="479"/>
      <c r="CA92" s="479"/>
      <c r="CB92" s="479"/>
      <c r="CC92" s="479"/>
      <c r="CD92" s="479"/>
      <c r="CE92" s="479"/>
      <c r="CF92" s="479"/>
      <c r="CG92" s="479"/>
      <c r="CH92" s="479"/>
      <c r="CI92" s="479"/>
      <c r="CJ92" s="479"/>
      <c r="CK92" s="479"/>
      <c r="CL92" s="479"/>
      <c r="CM92" s="479"/>
      <c r="CN92" s="479"/>
      <c r="CO92" s="479"/>
      <c r="CP92" s="479"/>
      <c r="CQ92" s="479"/>
      <c r="CR92" s="479"/>
      <c r="CS92" s="479"/>
      <c r="CT92" s="479"/>
      <c r="CU92" s="479"/>
      <c r="CV92" s="479"/>
      <c r="CW92" s="479"/>
      <c r="CX92" s="479"/>
      <c r="CY92" s="479"/>
      <c r="CZ92" s="479"/>
      <c r="DA92" s="479"/>
      <c r="DB92" s="479"/>
      <c r="DC92" s="479"/>
      <c r="DD92" s="479"/>
      <c r="DE92" s="479"/>
      <c r="DF92" s="479"/>
      <c r="DG92" s="479"/>
      <c r="DH92" s="479"/>
      <c r="DI92" s="479"/>
      <c r="DJ92" s="479"/>
      <c r="DK92" s="479"/>
      <c r="DL92" s="479"/>
      <c r="DM92" s="479"/>
      <c r="DN92" s="479"/>
      <c r="DO92" s="479"/>
      <c r="DP92" s="479"/>
      <c r="DQ92" s="479"/>
      <c r="DR92" s="479"/>
      <c r="DS92" s="479"/>
      <c r="DT92" s="479"/>
      <c r="DU92" s="479"/>
      <c r="DV92" s="479"/>
      <c r="DW92" s="479"/>
      <c r="DX92" s="479"/>
      <c r="DY92" s="479"/>
      <c r="DZ92" s="479"/>
      <c r="EA92" s="479"/>
      <c r="EB92" s="479"/>
      <c r="EC92" s="479"/>
    </row>
    <row r="93" spans="3:133" x14ac:dyDescent="0.2">
      <c r="C93" s="459"/>
      <c r="D93" s="459"/>
      <c r="E93" s="459"/>
      <c r="F93" s="459"/>
      <c r="G93" s="459"/>
      <c r="H93" s="459"/>
      <c r="I93" s="459"/>
      <c r="J93" s="459"/>
      <c r="K93" s="459"/>
      <c r="L93" s="459"/>
      <c r="M93" s="459"/>
      <c r="N93" s="459"/>
      <c r="O93" s="459"/>
      <c r="P93" s="478"/>
      <c r="Q93" s="479"/>
      <c r="R93" s="479"/>
      <c r="S93" s="479"/>
      <c r="T93" s="479"/>
      <c r="U93" s="479"/>
      <c r="V93" s="479"/>
      <c r="W93" s="479"/>
      <c r="X93" s="479"/>
      <c r="Y93" s="479"/>
      <c r="Z93" s="479"/>
      <c r="AA93" s="479"/>
      <c r="AB93" s="479"/>
      <c r="AC93" s="479"/>
      <c r="AD93" s="479"/>
      <c r="AE93" s="479"/>
      <c r="AF93" s="479"/>
      <c r="AG93" s="479"/>
      <c r="AH93" s="479"/>
      <c r="AI93" s="479"/>
      <c r="AJ93" s="479"/>
      <c r="AK93" s="479"/>
      <c r="AL93" s="479"/>
      <c r="AM93" s="479"/>
      <c r="AN93" s="479"/>
      <c r="AO93" s="479"/>
      <c r="AP93" s="479"/>
      <c r="AQ93" s="479"/>
      <c r="AR93" s="479"/>
      <c r="AS93" s="479"/>
      <c r="AT93" s="479"/>
      <c r="AU93" s="479"/>
      <c r="AV93" s="479"/>
      <c r="AW93" s="479"/>
      <c r="AX93" s="479"/>
      <c r="AY93" s="479"/>
      <c r="AZ93" s="479"/>
      <c r="BA93" s="479"/>
      <c r="BB93" s="479"/>
      <c r="BC93" s="479"/>
      <c r="BD93" s="479"/>
      <c r="BE93" s="479"/>
      <c r="BF93" s="479"/>
      <c r="BG93" s="479"/>
      <c r="BH93" s="479"/>
      <c r="BI93" s="479"/>
      <c r="BJ93" s="479"/>
      <c r="BK93" s="479"/>
      <c r="BL93" s="479"/>
      <c r="BM93" s="479"/>
      <c r="BN93" s="479"/>
      <c r="BO93" s="479"/>
      <c r="BP93" s="479"/>
      <c r="BQ93" s="479"/>
      <c r="BR93" s="479"/>
      <c r="BS93" s="479"/>
      <c r="BT93" s="479"/>
      <c r="BU93" s="479"/>
      <c r="BV93" s="479"/>
      <c r="BW93" s="479"/>
      <c r="BX93" s="479"/>
      <c r="BY93" s="479"/>
      <c r="BZ93" s="479"/>
      <c r="CA93" s="479"/>
      <c r="CB93" s="479"/>
      <c r="CC93" s="479"/>
      <c r="CD93" s="479"/>
      <c r="CE93" s="479"/>
      <c r="CF93" s="479"/>
      <c r="CG93" s="479"/>
      <c r="CH93" s="479"/>
      <c r="CI93" s="479"/>
      <c r="CJ93" s="479"/>
      <c r="CK93" s="479"/>
      <c r="CL93" s="479"/>
      <c r="CM93" s="479"/>
      <c r="CN93" s="479"/>
      <c r="CO93" s="479"/>
      <c r="CP93" s="479"/>
      <c r="CQ93" s="479"/>
      <c r="CR93" s="479"/>
      <c r="CS93" s="479"/>
      <c r="CT93" s="479"/>
      <c r="CU93" s="479"/>
      <c r="CV93" s="479"/>
      <c r="CW93" s="479"/>
      <c r="CX93" s="479"/>
      <c r="CY93" s="479"/>
      <c r="CZ93" s="479"/>
      <c r="DA93" s="479"/>
      <c r="DB93" s="479"/>
      <c r="DC93" s="479"/>
      <c r="DD93" s="479"/>
      <c r="DE93" s="479"/>
      <c r="DF93" s="479"/>
      <c r="DG93" s="479"/>
      <c r="DH93" s="479"/>
      <c r="DI93" s="479"/>
      <c r="DJ93" s="479"/>
      <c r="DK93" s="479"/>
      <c r="DL93" s="479"/>
      <c r="DM93" s="479"/>
      <c r="DN93" s="479"/>
      <c r="DO93" s="479"/>
      <c r="DP93" s="479"/>
      <c r="DQ93" s="479"/>
      <c r="DR93" s="479"/>
      <c r="DS93" s="479"/>
      <c r="DT93" s="479"/>
      <c r="DU93" s="479"/>
      <c r="DV93" s="479"/>
      <c r="DW93" s="479"/>
      <c r="DX93" s="479"/>
      <c r="DY93" s="479"/>
      <c r="DZ93" s="479"/>
      <c r="EA93" s="479"/>
      <c r="EB93" s="479"/>
      <c r="EC93" s="479"/>
    </row>
    <row r="94" spans="3:133" x14ac:dyDescent="0.2">
      <c r="C94" s="459"/>
      <c r="D94" s="459"/>
      <c r="E94" s="459"/>
      <c r="F94" s="459"/>
      <c r="G94" s="459"/>
      <c r="H94" s="459"/>
      <c r="I94" s="459"/>
      <c r="J94" s="459"/>
      <c r="K94" s="459"/>
      <c r="L94" s="459"/>
      <c r="M94" s="459"/>
      <c r="N94" s="459"/>
      <c r="O94" s="459"/>
      <c r="P94" s="478"/>
      <c r="Q94" s="479"/>
      <c r="R94" s="479"/>
      <c r="S94" s="479"/>
      <c r="T94" s="479"/>
      <c r="U94" s="479"/>
      <c r="V94" s="479"/>
      <c r="W94" s="479"/>
      <c r="X94" s="479"/>
      <c r="Y94" s="479"/>
      <c r="Z94" s="479"/>
      <c r="AA94" s="479"/>
      <c r="AB94" s="479"/>
      <c r="AC94" s="479"/>
      <c r="AD94" s="479"/>
      <c r="AE94" s="479"/>
      <c r="AF94" s="479"/>
      <c r="AG94" s="479"/>
      <c r="AH94" s="479"/>
      <c r="AI94" s="479"/>
      <c r="AJ94" s="479"/>
      <c r="AK94" s="479"/>
      <c r="AL94" s="479"/>
      <c r="AM94" s="479"/>
      <c r="AN94" s="479"/>
      <c r="AO94" s="479"/>
      <c r="AP94" s="479"/>
      <c r="AQ94" s="479"/>
      <c r="AR94" s="479"/>
      <c r="AS94" s="479"/>
      <c r="AT94" s="479"/>
      <c r="AU94" s="479"/>
      <c r="AV94" s="479"/>
      <c r="AW94" s="479"/>
      <c r="AX94" s="479"/>
      <c r="AY94" s="479"/>
      <c r="AZ94" s="479"/>
      <c r="BA94" s="479"/>
      <c r="BB94" s="479"/>
      <c r="BC94" s="479"/>
      <c r="BD94" s="479"/>
      <c r="BE94" s="479"/>
      <c r="BF94" s="479"/>
      <c r="BG94" s="479"/>
      <c r="BH94" s="479"/>
      <c r="BI94" s="479"/>
      <c r="BJ94" s="479"/>
      <c r="BK94" s="479"/>
      <c r="BL94" s="479"/>
      <c r="BM94" s="479"/>
      <c r="BN94" s="479"/>
      <c r="BO94" s="479"/>
      <c r="BP94" s="479"/>
      <c r="BQ94" s="479"/>
      <c r="BR94" s="479"/>
      <c r="BS94" s="479"/>
      <c r="BT94" s="479"/>
      <c r="BU94" s="479"/>
      <c r="BV94" s="479"/>
      <c r="BW94" s="479"/>
      <c r="BX94" s="479"/>
      <c r="BY94" s="479"/>
      <c r="BZ94" s="479"/>
      <c r="CA94" s="479"/>
      <c r="CB94" s="479"/>
      <c r="CC94" s="479"/>
      <c r="CD94" s="479"/>
      <c r="CE94" s="479"/>
      <c r="CF94" s="479"/>
      <c r="CG94" s="479"/>
      <c r="CH94" s="479"/>
      <c r="CI94" s="479"/>
      <c r="CJ94" s="479"/>
      <c r="CK94" s="479"/>
      <c r="CL94" s="479"/>
      <c r="CM94" s="479"/>
      <c r="CN94" s="479"/>
      <c r="CO94" s="479"/>
      <c r="CP94" s="479"/>
      <c r="CQ94" s="479"/>
      <c r="CR94" s="479"/>
      <c r="CS94" s="479"/>
      <c r="CT94" s="479"/>
      <c r="CU94" s="479"/>
      <c r="CV94" s="479"/>
      <c r="CW94" s="479"/>
      <c r="CX94" s="479"/>
      <c r="CY94" s="479"/>
      <c r="CZ94" s="479"/>
      <c r="DA94" s="479"/>
      <c r="DB94" s="479"/>
      <c r="DC94" s="479"/>
      <c r="DD94" s="479"/>
      <c r="DE94" s="479"/>
      <c r="DF94" s="479"/>
      <c r="DG94" s="479"/>
      <c r="DH94" s="479"/>
      <c r="DI94" s="479"/>
      <c r="DJ94" s="479"/>
      <c r="DK94" s="479"/>
      <c r="DL94" s="479"/>
      <c r="DM94" s="479"/>
      <c r="DN94" s="479"/>
      <c r="DO94" s="479"/>
      <c r="DP94" s="479"/>
      <c r="DQ94" s="479"/>
      <c r="DR94" s="479"/>
      <c r="DS94" s="479"/>
      <c r="DT94" s="479"/>
      <c r="DU94" s="479"/>
      <c r="DV94" s="479"/>
      <c r="DW94" s="479"/>
      <c r="DX94" s="479"/>
      <c r="DY94" s="479"/>
      <c r="DZ94" s="479"/>
      <c r="EA94" s="479"/>
      <c r="EB94" s="479"/>
      <c r="EC94" s="479"/>
    </row>
    <row r="95" spans="3:133" x14ac:dyDescent="0.2">
      <c r="C95" s="459"/>
      <c r="D95" s="459"/>
      <c r="E95" s="459"/>
      <c r="F95" s="459"/>
      <c r="G95" s="459"/>
      <c r="H95" s="459"/>
      <c r="I95" s="459"/>
      <c r="J95" s="459"/>
      <c r="K95" s="459"/>
      <c r="L95" s="459"/>
      <c r="M95" s="459"/>
      <c r="N95" s="459"/>
      <c r="O95" s="459"/>
      <c r="P95" s="478"/>
      <c r="Q95" s="479"/>
      <c r="R95" s="479"/>
      <c r="S95" s="479"/>
      <c r="T95" s="479"/>
      <c r="U95" s="479"/>
      <c r="V95" s="479"/>
      <c r="W95" s="479"/>
      <c r="X95" s="479"/>
      <c r="Y95" s="479"/>
      <c r="Z95" s="479"/>
      <c r="AA95" s="479"/>
      <c r="AB95" s="479"/>
      <c r="AC95" s="479"/>
      <c r="AD95" s="479"/>
      <c r="AE95" s="479"/>
      <c r="AF95" s="479"/>
      <c r="AG95" s="479"/>
      <c r="AH95" s="479"/>
      <c r="AI95" s="479"/>
      <c r="AJ95" s="479"/>
      <c r="AK95" s="479"/>
      <c r="AL95" s="479"/>
      <c r="AM95" s="479"/>
      <c r="AN95" s="479"/>
      <c r="AO95" s="479"/>
      <c r="AP95" s="479"/>
      <c r="AQ95" s="479"/>
      <c r="AR95" s="479"/>
      <c r="AS95" s="479"/>
      <c r="AT95" s="479"/>
      <c r="AU95" s="479"/>
      <c r="AV95" s="479"/>
      <c r="AW95" s="479"/>
      <c r="AX95" s="479"/>
      <c r="AY95" s="479"/>
      <c r="AZ95" s="479"/>
      <c r="BA95" s="479"/>
      <c r="BB95" s="479"/>
      <c r="BC95" s="479"/>
      <c r="BD95" s="479"/>
      <c r="BE95" s="479"/>
      <c r="BF95" s="479"/>
      <c r="BG95" s="479"/>
      <c r="BH95" s="479"/>
      <c r="BI95" s="479"/>
      <c r="BJ95" s="479"/>
      <c r="BK95" s="479"/>
      <c r="BL95" s="479"/>
      <c r="BM95" s="479"/>
      <c r="BN95" s="479"/>
      <c r="BO95" s="479"/>
      <c r="BP95" s="479"/>
      <c r="BQ95" s="479"/>
      <c r="BR95" s="479"/>
      <c r="BS95" s="479"/>
      <c r="BT95" s="479"/>
      <c r="BU95" s="479"/>
      <c r="BV95" s="479"/>
      <c r="BW95" s="479"/>
      <c r="BX95" s="479"/>
      <c r="BY95" s="479"/>
      <c r="BZ95" s="479"/>
      <c r="CA95" s="479"/>
      <c r="CB95" s="479"/>
      <c r="CC95" s="479"/>
      <c r="CD95" s="479"/>
      <c r="CE95" s="479"/>
      <c r="CF95" s="479"/>
      <c r="CG95" s="479"/>
      <c r="CH95" s="479"/>
      <c r="CI95" s="479"/>
      <c r="CJ95" s="479"/>
      <c r="CK95" s="479"/>
      <c r="CL95" s="479"/>
      <c r="CM95" s="479"/>
      <c r="CN95" s="479"/>
      <c r="CO95" s="479"/>
      <c r="CP95" s="479"/>
      <c r="CQ95" s="479"/>
      <c r="CR95" s="479"/>
      <c r="CS95" s="479"/>
      <c r="CT95" s="479"/>
      <c r="CU95" s="479"/>
      <c r="CV95" s="479"/>
      <c r="CW95" s="479"/>
      <c r="CX95" s="479"/>
      <c r="CY95" s="479"/>
      <c r="CZ95" s="479"/>
      <c r="DA95" s="479"/>
      <c r="DB95" s="479"/>
      <c r="DC95" s="479"/>
      <c r="DD95" s="479"/>
      <c r="DE95" s="479"/>
      <c r="DF95" s="479"/>
      <c r="DG95" s="479"/>
      <c r="DH95" s="479"/>
      <c r="DI95" s="479"/>
      <c r="DJ95" s="479"/>
      <c r="DK95" s="479"/>
      <c r="DL95" s="479"/>
      <c r="DM95" s="479"/>
      <c r="DN95" s="479"/>
      <c r="DO95" s="479"/>
      <c r="DP95" s="479"/>
      <c r="DQ95" s="479"/>
      <c r="DR95" s="479"/>
      <c r="DS95" s="479"/>
      <c r="DT95" s="479"/>
      <c r="DU95" s="479"/>
      <c r="DV95" s="479"/>
      <c r="DW95" s="479"/>
      <c r="DX95" s="479"/>
      <c r="DY95" s="479"/>
      <c r="DZ95" s="479"/>
      <c r="EA95" s="479"/>
      <c r="EB95" s="479"/>
      <c r="EC95" s="479"/>
    </row>
    <row r="96" spans="3:133" x14ac:dyDescent="0.2">
      <c r="C96" s="459"/>
      <c r="D96" s="459"/>
      <c r="E96" s="459"/>
      <c r="F96" s="459"/>
      <c r="G96" s="459"/>
      <c r="H96" s="459"/>
      <c r="I96" s="459"/>
      <c r="J96" s="459"/>
      <c r="K96" s="459"/>
      <c r="L96" s="459"/>
      <c r="M96" s="459"/>
      <c r="N96" s="459"/>
      <c r="O96" s="459"/>
      <c r="P96" s="478"/>
      <c r="Q96" s="479"/>
      <c r="R96" s="479"/>
      <c r="S96" s="479"/>
      <c r="T96" s="479"/>
      <c r="U96" s="479"/>
      <c r="V96" s="479"/>
      <c r="W96" s="479"/>
      <c r="X96" s="479"/>
      <c r="Y96" s="479"/>
      <c r="Z96" s="479"/>
      <c r="AA96" s="479"/>
      <c r="AB96" s="479"/>
      <c r="AC96" s="479"/>
      <c r="AD96" s="479"/>
      <c r="AE96" s="479"/>
      <c r="AF96" s="479"/>
      <c r="AG96" s="479"/>
      <c r="AH96" s="479"/>
      <c r="AI96" s="479"/>
      <c r="AJ96" s="479"/>
      <c r="AK96" s="479"/>
      <c r="AL96" s="479"/>
      <c r="AM96" s="479"/>
      <c r="AN96" s="479"/>
      <c r="AO96" s="479"/>
      <c r="AP96" s="479"/>
      <c r="AQ96" s="479"/>
      <c r="AR96" s="479"/>
      <c r="AS96" s="479"/>
      <c r="AT96" s="479"/>
      <c r="AU96" s="479"/>
      <c r="AV96" s="479"/>
      <c r="AW96" s="479"/>
      <c r="AX96" s="479"/>
      <c r="AY96" s="479"/>
      <c r="AZ96" s="479"/>
      <c r="BA96" s="479"/>
      <c r="BB96" s="479"/>
      <c r="BC96" s="479"/>
      <c r="BD96" s="479"/>
      <c r="BE96" s="479"/>
      <c r="BF96" s="479"/>
      <c r="BG96" s="479"/>
      <c r="BH96" s="479"/>
      <c r="BI96" s="479"/>
      <c r="BJ96" s="479"/>
      <c r="BK96" s="479"/>
      <c r="BL96" s="479"/>
      <c r="BM96" s="479"/>
      <c r="BN96" s="479"/>
      <c r="BO96" s="479"/>
      <c r="BP96" s="479"/>
      <c r="BQ96" s="479"/>
      <c r="BR96" s="479"/>
      <c r="BS96" s="479"/>
      <c r="BT96" s="479"/>
      <c r="BU96" s="479"/>
      <c r="BV96" s="479"/>
      <c r="BW96" s="479"/>
      <c r="BX96" s="479"/>
      <c r="BY96" s="479"/>
      <c r="BZ96" s="479"/>
      <c r="CA96" s="479"/>
      <c r="CB96" s="479"/>
      <c r="CC96" s="479"/>
      <c r="CD96" s="479"/>
      <c r="CE96" s="479"/>
      <c r="CF96" s="479"/>
      <c r="CG96" s="479"/>
      <c r="CH96" s="479"/>
      <c r="CI96" s="479"/>
      <c r="CJ96" s="479"/>
      <c r="CK96" s="479"/>
      <c r="CL96" s="479"/>
      <c r="CM96" s="479"/>
      <c r="CN96" s="479"/>
      <c r="CO96" s="479"/>
      <c r="CP96" s="479"/>
      <c r="CQ96" s="479"/>
      <c r="CR96" s="479"/>
      <c r="CS96" s="479"/>
      <c r="CT96" s="479"/>
      <c r="CU96" s="479"/>
      <c r="CV96" s="479"/>
      <c r="CW96" s="479"/>
      <c r="CX96" s="479"/>
      <c r="CY96" s="479"/>
      <c r="CZ96" s="479"/>
      <c r="DA96" s="479"/>
      <c r="DB96" s="479"/>
      <c r="DC96" s="479"/>
      <c r="DD96" s="479"/>
      <c r="DE96" s="479"/>
      <c r="DF96" s="479"/>
      <c r="DG96" s="479"/>
      <c r="DH96" s="479"/>
      <c r="DI96" s="479"/>
      <c r="DJ96" s="479"/>
      <c r="DK96" s="479"/>
      <c r="DL96" s="479"/>
      <c r="DM96" s="479"/>
      <c r="DN96" s="479"/>
      <c r="DO96" s="479"/>
      <c r="DP96" s="479"/>
      <c r="DQ96" s="479"/>
      <c r="DR96" s="479"/>
      <c r="DS96" s="479"/>
      <c r="DT96" s="479"/>
      <c r="DU96" s="479"/>
      <c r="DV96" s="479"/>
      <c r="DW96" s="479"/>
      <c r="DX96" s="479"/>
      <c r="DY96" s="479"/>
      <c r="DZ96" s="479"/>
      <c r="EA96" s="479"/>
      <c r="EB96" s="479"/>
      <c r="EC96" s="479"/>
    </row>
    <row r="97" spans="3:133" x14ac:dyDescent="0.2">
      <c r="C97" s="459"/>
      <c r="D97" s="459"/>
      <c r="E97" s="459"/>
      <c r="F97" s="459"/>
      <c r="G97" s="459"/>
      <c r="H97" s="459"/>
      <c r="I97" s="459"/>
      <c r="J97" s="459"/>
      <c r="K97" s="459"/>
      <c r="L97" s="459"/>
      <c r="M97" s="459"/>
      <c r="N97" s="459"/>
      <c r="O97" s="459"/>
      <c r="P97" s="478"/>
      <c r="Q97" s="479"/>
      <c r="R97" s="479"/>
      <c r="S97" s="479"/>
      <c r="T97" s="479"/>
      <c r="U97" s="479"/>
      <c r="V97" s="479"/>
      <c r="W97" s="479"/>
      <c r="X97" s="479"/>
      <c r="Y97" s="479"/>
      <c r="Z97" s="479"/>
      <c r="AA97" s="479"/>
      <c r="AB97" s="479"/>
      <c r="AC97" s="479"/>
      <c r="AD97" s="479"/>
      <c r="AE97" s="479"/>
      <c r="AF97" s="479"/>
      <c r="AG97" s="479"/>
      <c r="AH97" s="479"/>
      <c r="AI97" s="479"/>
      <c r="AJ97" s="479"/>
      <c r="AK97" s="479"/>
      <c r="AL97" s="479"/>
      <c r="AM97" s="479"/>
      <c r="AN97" s="479"/>
      <c r="AO97" s="479"/>
      <c r="AP97" s="479"/>
      <c r="AQ97" s="479"/>
      <c r="AR97" s="479"/>
      <c r="AS97" s="479"/>
      <c r="AT97" s="479"/>
      <c r="AU97" s="479"/>
      <c r="AV97" s="479"/>
      <c r="AW97" s="479"/>
      <c r="AX97" s="479"/>
      <c r="AY97" s="479"/>
      <c r="AZ97" s="479"/>
      <c r="BA97" s="479"/>
      <c r="BB97" s="479"/>
      <c r="BC97" s="479"/>
      <c r="BD97" s="479"/>
      <c r="BE97" s="479"/>
      <c r="BF97" s="479"/>
      <c r="BG97" s="479"/>
      <c r="BH97" s="479"/>
      <c r="BI97" s="479"/>
      <c r="BJ97" s="479"/>
      <c r="BK97" s="479"/>
      <c r="BL97" s="479"/>
      <c r="BM97" s="479"/>
      <c r="BN97" s="479"/>
      <c r="BO97" s="479"/>
      <c r="BP97" s="479"/>
      <c r="BQ97" s="479"/>
      <c r="BR97" s="479"/>
      <c r="BS97" s="479"/>
      <c r="BT97" s="479"/>
      <c r="BU97" s="479"/>
      <c r="BV97" s="479"/>
      <c r="BW97" s="479"/>
      <c r="BX97" s="479"/>
      <c r="BY97" s="479"/>
      <c r="BZ97" s="479"/>
      <c r="CA97" s="479"/>
      <c r="CB97" s="479"/>
      <c r="CC97" s="479"/>
      <c r="CD97" s="479"/>
      <c r="CE97" s="479"/>
      <c r="CF97" s="479"/>
      <c r="CG97" s="479"/>
      <c r="CH97" s="479"/>
      <c r="CI97" s="479"/>
      <c r="CJ97" s="479"/>
      <c r="CK97" s="479"/>
      <c r="CL97" s="479"/>
      <c r="CM97" s="479"/>
      <c r="CN97" s="479"/>
      <c r="CO97" s="479"/>
      <c r="CP97" s="479"/>
      <c r="CQ97" s="479"/>
      <c r="CR97" s="479"/>
      <c r="CS97" s="479"/>
      <c r="CT97" s="479"/>
      <c r="CU97" s="479"/>
      <c r="CV97" s="479"/>
      <c r="CW97" s="479"/>
      <c r="CX97" s="479"/>
      <c r="CY97" s="479"/>
      <c r="CZ97" s="479"/>
      <c r="DA97" s="479"/>
      <c r="DB97" s="479"/>
      <c r="DC97" s="479"/>
      <c r="DD97" s="479"/>
      <c r="DE97" s="479"/>
      <c r="DF97" s="479"/>
      <c r="DG97" s="479"/>
      <c r="DH97" s="479"/>
      <c r="DI97" s="479"/>
      <c r="DJ97" s="479"/>
      <c r="DK97" s="479"/>
      <c r="DL97" s="479"/>
      <c r="DM97" s="479"/>
      <c r="DN97" s="479"/>
      <c r="DO97" s="479"/>
      <c r="DP97" s="479"/>
      <c r="DQ97" s="479"/>
      <c r="DR97" s="479"/>
      <c r="DS97" s="479"/>
      <c r="DT97" s="479"/>
      <c r="DU97" s="479"/>
      <c r="DV97" s="479"/>
      <c r="DW97" s="479"/>
      <c r="DX97" s="479"/>
      <c r="DY97" s="479"/>
      <c r="DZ97" s="479"/>
      <c r="EA97" s="479"/>
      <c r="EB97" s="479"/>
      <c r="EC97" s="479"/>
    </row>
    <row r="98" spans="3:133" x14ac:dyDescent="0.2">
      <c r="C98" s="459"/>
      <c r="D98" s="459"/>
      <c r="E98" s="459"/>
      <c r="F98" s="459"/>
      <c r="G98" s="459"/>
      <c r="H98" s="459"/>
      <c r="I98" s="459"/>
      <c r="J98" s="459"/>
      <c r="K98" s="459"/>
      <c r="L98" s="459"/>
      <c r="M98" s="459"/>
      <c r="N98" s="459"/>
      <c r="O98" s="459"/>
      <c r="P98" s="478"/>
      <c r="Q98" s="479"/>
      <c r="R98" s="479"/>
      <c r="S98" s="479"/>
      <c r="T98" s="479"/>
      <c r="U98" s="479"/>
      <c r="V98" s="479"/>
      <c r="W98" s="479"/>
      <c r="X98" s="479"/>
      <c r="Y98" s="479"/>
      <c r="Z98" s="479"/>
      <c r="AA98" s="479"/>
      <c r="AB98" s="479"/>
      <c r="AC98" s="479"/>
      <c r="AD98" s="479"/>
      <c r="AE98" s="479"/>
      <c r="AF98" s="479"/>
      <c r="AG98" s="479"/>
      <c r="AH98" s="479"/>
      <c r="AI98" s="479"/>
      <c r="AJ98" s="479"/>
      <c r="AK98" s="479"/>
      <c r="AL98" s="479"/>
      <c r="AM98" s="479"/>
      <c r="AN98" s="479"/>
      <c r="AO98" s="479"/>
      <c r="AP98" s="479"/>
      <c r="AQ98" s="479"/>
      <c r="AR98" s="479"/>
      <c r="AS98" s="479"/>
      <c r="AT98" s="479"/>
      <c r="AU98" s="479"/>
      <c r="AV98" s="479"/>
      <c r="AW98" s="479"/>
      <c r="AX98" s="479"/>
      <c r="AY98" s="479"/>
      <c r="AZ98" s="479"/>
      <c r="BA98" s="479"/>
      <c r="BB98" s="479"/>
      <c r="BC98" s="479"/>
      <c r="BD98" s="479"/>
      <c r="BE98" s="479"/>
      <c r="BF98" s="479"/>
      <c r="BG98" s="479"/>
      <c r="BH98" s="479"/>
      <c r="BI98" s="479"/>
      <c r="BJ98" s="479"/>
      <c r="BK98" s="479"/>
      <c r="BL98" s="479"/>
      <c r="BM98" s="479"/>
      <c r="BN98" s="479"/>
      <c r="BO98" s="479"/>
      <c r="BP98" s="479"/>
      <c r="BQ98" s="479"/>
      <c r="BR98" s="479"/>
      <c r="BS98" s="479"/>
      <c r="BT98" s="479"/>
      <c r="BU98" s="479"/>
      <c r="BV98" s="479"/>
      <c r="BW98" s="479"/>
      <c r="BX98" s="479"/>
      <c r="BY98" s="479"/>
      <c r="BZ98" s="479"/>
      <c r="CA98" s="479"/>
      <c r="CB98" s="479"/>
      <c r="CC98" s="479"/>
      <c r="CD98" s="479"/>
      <c r="CE98" s="479"/>
      <c r="CF98" s="479"/>
      <c r="CG98" s="479"/>
      <c r="CH98" s="479"/>
      <c r="CI98" s="479"/>
      <c r="CJ98" s="479"/>
      <c r="CK98" s="479"/>
      <c r="CL98" s="479"/>
      <c r="CM98" s="479"/>
      <c r="CN98" s="479"/>
      <c r="CO98" s="479"/>
      <c r="CP98" s="479"/>
      <c r="CQ98" s="479"/>
      <c r="CR98" s="479"/>
      <c r="CS98" s="479"/>
      <c r="CT98" s="479"/>
      <c r="CU98" s="479"/>
      <c r="CV98" s="479"/>
      <c r="CW98" s="479"/>
      <c r="CX98" s="479"/>
      <c r="CY98" s="479"/>
      <c r="CZ98" s="479"/>
      <c r="DA98" s="479"/>
      <c r="DB98" s="479"/>
      <c r="DC98" s="479"/>
      <c r="DD98" s="479"/>
      <c r="DE98" s="479"/>
      <c r="DF98" s="479"/>
      <c r="DG98" s="479"/>
      <c r="DH98" s="479"/>
      <c r="DI98" s="479"/>
      <c r="DJ98" s="479"/>
      <c r="DK98" s="479"/>
      <c r="DL98" s="479"/>
      <c r="DM98" s="479"/>
      <c r="DN98" s="479"/>
      <c r="DO98" s="479"/>
      <c r="DP98" s="479"/>
      <c r="DQ98" s="479"/>
      <c r="DR98" s="479"/>
      <c r="DS98" s="479"/>
      <c r="DT98" s="479"/>
      <c r="DU98" s="479"/>
      <c r="DV98" s="479"/>
      <c r="DW98" s="479"/>
      <c r="DX98" s="479"/>
      <c r="DY98" s="479"/>
      <c r="DZ98" s="479"/>
      <c r="EA98" s="479"/>
      <c r="EB98" s="479"/>
      <c r="EC98" s="479"/>
    </row>
    <row r="99" spans="3:133" x14ac:dyDescent="0.2"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59"/>
      <c r="N99" s="459"/>
      <c r="O99" s="459"/>
      <c r="P99" s="478"/>
      <c r="Q99" s="479"/>
      <c r="R99" s="479"/>
      <c r="S99" s="479"/>
      <c r="T99" s="479"/>
      <c r="U99" s="479"/>
      <c r="V99" s="479"/>
      <c r="W99" s="479"/>
      <c r="X99" s="479"/>
      <c r="Y99" s="479"/>
      <c r="Z99" s="479"/>
      <c r="AA99" s="479"/>
      <c r="AB99" s="479"/>
      <c r="AC99" s="479"/>
      <c r="AD99" s="479"/>
      <c r="AE99" s="479"/>
      <c r="AF99" s="479"/>
      <c r="AG99" s="479"/>
      <c r="AH99" s="479"/>
      <c r="AI99" s="479"/>
      <c r="AJ99" s="479"/>
      <c r="AK99" s="479"/>
      <c r="AL99" s="479"/>
      <c r="AM99" s="479"/>
      <c r="AN99" s="479"/>
      <c r="AO99" s="479"/>
      <c r="AP99" s="479"/>
      <c r="AQ99" s="479"/>
      <c r="AR99" s="479"/>
      <c r="AS99" s="479"/>
      <c r="AT99" s="479"/>
      <c r="AU99" s="479"/>
      <c r="AV99" s="479"/>
      <c r="AW99" s="479"/>
      <c r="AX99" s="479"/>
      <c r="AY99" s="479"/>
      <c r="AZ99" s="479"/>
      <c r="BA99" s="479"/>
      <c r="BB99" s="479"/>
      <c r="BC99" s="479"/>
      <c r="BD99" s="479"/>
      <c r="BE99" s="479"/>
      <c r="BF99" s="479"/>
      <c r="BG99" s="479"/>
      <c r="BH99" s="479"/>
      <c r="BI99" s="479"/>
      <c r="BJ99" s="479"/>
      <c r="BK99" s="479"/>
      <c r="BL99" s="479"/>
      <c r="BM99" s="479"/>
      <c r="BN99" s="479"/>
      <c r="BO99" s="479"/>
      <c r="BP99" s="479"/>
      <c r="BQ99" s="479"/>
      <c r="BR99" s="479"/>
      <c r="BS99" s="479"/>
      <c r="BT99" s="479"/>
      <c r="BU99" s="479"/>
      <c r="BV99" s="479"/>
      <c r="BW99" s="479"/>
      <c r="BX99" s="479"/>
      <c r="BY99" s="479"/>
      <c r="BZ99" s="479"/>
      <c r="CA99" s="479"/>
      <c r="CB99" s="479"/>
      <c r="CC99" s="479"/>
      <c r="CD99" s="479"/>
      <c r="CE99" s="479"/>
      <c r="CF99" s="479"/>
      <c r="CG99" s="479"/>
      <c r="CH99" s="479"/>
      <c r="CI99" s="479"/>
      <c r="CJ99" s="479"/>
      <c r="CK99" s="479"/>
      <c r="CL99" s="479"/>
      <c r="CM99" s="479"/>
      <c r="CN99" s="479"/>
      <c r="CO99" s="479"/>
      <c r="CP99" s="479"/>
      <c r="CQ99" s="479"/>
      <c r="CR99" s="479"/>
      <c r="CS99" s="479"/>
      <c r="CT99" s="479"/>
      <c r="CU99" s="479"/>
      <c r="CV99" s="479"/>
      <c r="CW99" s="479"/>
      <c r="CX99" s="479"/>
      <c r="CY99" s="479"/>
      <c r="CZ99" s="479"/>
      <c r="DA99" s="479"/>
      <c r="DB99" s="479"/>
      <c r="DC99" s="479"/>
      <c r="DD99" s="479"/>
      <c r="DE99" s="479"/>
      <c r="DF99" s="479"/>
      <c r="DG99" s="479"/>
      <c r="DH99" s="479"/>
      <c r="DI99" s="479"/>
      <c r="DJ99" s="479"/>
      <c r="DK99" s="479"/>
      <c r="DL99" s="479"/>
      <c r="DM99" s="479"/>
      <c r="DN99" s="479"/>
      <c r="DO99" s="479"/>
      <c r="DP99" s="479"/>
      <c r="DQ99" s="479"/>
      <c r="DR99" s="479"/>
      <c r="DS99" s="479"/>
      <c r="DT99" s="479"/>
      <c r="DU99" s="479"/>
      <c r="DV99" s="479"/>
      <c r="DW99" s="479"/>
      <c r="DX99" s="479"/>
      <c r="DY99" s="479"/>
      <c r="DZ99" s="479"/>
      <c r="EA99" s="479"/>
      <c r="EB99" s="479"/>
      <c r="EC99" s="479"/>
    </row>
    <row r="100" spans="3:133" x14ac:dyDescent="0.2">
      <c r="C100" s="459"/>
      <c r="D100" s="459"/>
      <c r="E100" s="459"/>
      <c r="F100" s="459"/>
      <c r="G100" s="459"/>
      <c r="H100" s="459"/>
      <c r="I100" s="459"/>
      <c r="J100" s="459"/>
      <c r="K100" s="459"/>
      <c r="L100" s="459"/>
      <c r="M100" s="459"/>
      <c r="N100" s="459"/>
      <c r="O100" s="459"/>
      <c r="P100" s="478"/>
      <c r="Q100" s="479"/>
      <c r="R100" s="479"/>
      <c r="S100" s="479"/>
      <c r="T100" s="479"/>
      <c r="U100" s="479"/>
      <c r="V100" s="479"/>
      <c r="W100" s="479"/>
      <c r="X100" s="479"/>
      <c r="Y100" s="479"/>
      <c r="Z100" s="479"/>
      <c r="AA100" s="479"/>
      <c r="AB100" s="479"/>
      <c r="AC100" s="479"/>
      <c r="AD100" s="479"/>
      <c r="AE100" s="479"/>
      <c r="AF100" s="479"/>
      <c r="AG100" s="479"/>
      <c r="AH100" s="479"/>
      <c r="AI100" s="479"/>
      <c r="AJ100" s="479"/>
      <c r="AK100" s="479"/>
      <c r="AL100" s="479"/>
      <c r="AM100" s="479"/>
      <c r="AN100" s="479"/>
      <c r="AO100" s="479"/>
      <c r="AP100" s="479"/>
      <c r="AQ100" s="479"/>
      <c r="AR100" s="479"/>
      <c r="AS100" s="479"/>
      <c r="AT100" s="479"/>
      <c r="AU100" s="479"/>
      <c r="AV100" s="479"/>
      <c r="AW100" s="479"/>
      <c r="AX100" s="479"/>
      <c r="AY100" s="479"/>
      <c r="AZ100" s="479"/>
      <c r="BA100" s="479"/>
      <c r="BB100" s="479"/>
      <c r="BC100" s="479"/>
      <c r="BD100" s="479"/>
      <c r="BE100" s="479"/>
      <c r="BF100" s="479"/>
      <c r="BG100" s="479"/>
      <c r="BH100" s="479"/>
      <c r="BI100" s="479"/>
      <c r="BJ100" s="479"/>
      <c r="BK100" s="479"/>
      <c r="BL100" s="479"/>
      <c r="BM100" s="479"/>
      <c r="BN100" s="479"/>
      <c r="BO100" s="479"/>
      <c r="BP100" s="479"/>
      <c r="BQ100" s="479"/>
      <c r="BR100" s="479"/>
      <c r="BS100" s="479"/>
      <c r="BT100" s="479"/>
      <c r="BU100" s="479"/>
      <c r="BV100" s="479"/>
      <c r="BW100" s="479"/>
      <c r="BX100" s="479"/>
      <c r="BY100" s="479"/>
      <c r="BZ100" s="479"/>
      <c r="CA100" s="479"/>
      <c r="CB100" s="479"/>
      <c r="CC100" s="479"/>
      <c r="CD100" s="479"/>
      <c r="CE100" s="479"/>
      <c r="CF100" s="479"/>
      <c r="CG100" s="479"/>
      <c r="CH100" s="479"/>
      <c r="CI100" s="479"/>
      <c r="CJ100" s="479"/>
      <c r="CK100" s="479"/>
      <c r="CL100" s="479"/>
      <c r="CM100" s="479"/>
      <c r="CN100" s="479"/>
      <c r="CO100" s="479"/>
      <c r="CP100" s="479"/>
      <c r="CQ100" s="479"/>
      <c r="CR100" s="479"/>
      <c r="CS100" s="479"/>
      <c r="CT100" s="479"/>
      <c r="CU100" s="479"/>
      <c r="CV100" s="479"/>
      <c r="CW100" s="479"/>
      <c r="CX100" s="479"/>
      <c r="CY100" s="479"/>
      <c r="CZ100" s="479"/>
      <c r="DA100" s="479"/>
      <c r="DB100" s="479"/>
      <c r="DC100" s="479"/>
      <c r="DD100" s="479"/>
      <c r="DE100" s="479"/>
      <c r="DF100" s="479"/>
      <c r="DG100" s="479"/>
      <c r="DH100" s="479"/>
      <c r="DI100" s="479"/>
      <c r="DJ100" s="479"/>
      <c r="DK100" s="479"/>
      <c r="DL100" s="479"/>
      <c r="DM100" s="479"/>
      <c r="DN100" s="479"/>
      <c r="DO100" s="479"/>
      <c r="DP100" s="479"/>
      <c r="DQ100" s="479"/>
      <c r="DR100" s="479"/>
      <c r="DS100" s="479"/>
      <c r="DT100" s="479"/>
      <c r="DU100" s="479"/>
      <c r="DV100" s="479"/>
      <c r="DW100" s="479"/>
      <c r="DX100" s="479"/>
      <c r="DY100" s="479"/>
      <c r="DZ100" s="479"/>
      <c r="EA100" s="479"/>
      <c r="EB100" s="479"/>
      <c r="EC100" s="479"/>
    </row>
    <row r="101" spans="3:133" x14ac:dyDescent="0.2">
      <c r="C101" s="459"/>
      <c r="D101" s="459"/>
      <c r="E101" s="459"/>
      <c r="F101" s="459"/>
      <c r="G101" s="459"/>
      <c r="H101" s="459"/>
      <c r="I101" s="459"/>
      <c r="J101" s="459"/>
      <c r="K101" s="459"/>
      <c r="L101" s="459"/>
      <c r="M101" s="459"/>
      <c r="N101" s="459"/>
      <c r="O101" s="459"/>
      <c r="P101" s="478"/>
      <c r="Q101" s="479"/>
      <c r="R101" s="479"/>
      <c r="S101" s="479"/>
      <c r="T101" s="479"/>
      <c r="U101" s="479"/>
      <c r="V101" s="479"/>
      <c r="W101" s="479"/>
      <c r="X101" s="479"/>
      <c r="Y101" s="479"/>
      <c r="Z101" s="479"/>
      <c r="AA101" s="479"/>
      <c r="AB101" s="479"/>
      <c r="AC101" s="479"/>
      <c r="AD101" s="479"/>
      <c r="AE101" s="479"/>
      <c r="AF101" s="479"/>
      <c r="AG101" s="479"/>
      <c r="AH101" s="479"/>
      <c r="AI101" s="479"/>
      <c r="AJ101" s="479"/>
      <c r="AK101" s="479"/>
      <c r="AL101" s="479"/>
      <c r="AM101" s="479"/>
      <c r="AN101" s="479"/>
      <c r="AO101" s="479"/>
      <c r="AP101" s="479"/>
      <c r="AQ101" s="479"/>
      <c r="AR101" s="479"/>
      <c r="AS101" s="479"/>
      <c r="AT101" s="479"/>
      <c r="AU101" s="479"/>
      <c r="AV101" s="479"/>
      <c r="AW101" s="479"/>
      <c r="AX101" s="479"/>
      <c r="AY101" s="479"/>
      <c r="AZ101" s="479"/>
      <c r="BA101" s="479"/>
      <c r="BB101" s="479"/>
      <c r="BC101" s="479"/>
      <c r="BD101" s="479"/>
      <c r="BE101" s="479"/>
      <c r="BF101" s="479"/>
      <c r="BG101" s="479"/>
      <c r="BH101" s="479"/>
      <c r="BI101" s="479"/>
      <c r="BJ101" s="479"/>
      <c r="BK101" s="479"/>
      <c r="BL101" s="479"/>
      <c r="BM101" s="479"/>
      <c r="BN101" s="479"/>
      <c r="BO101" s="479"/>
      <c r="BP101" s="479"/>
      <c r="BQ101" s="479"/>
      <c r="BR101" s="479"/>
      <c r="BS101" s="479"/>
      <c r="BT101" s="479"/>
      <c r="BU101" s="479"/>
      <c r="BV101" s="479"/>
      <c r="BW101" s="479"/>
      <c r="BX101" s="479"/>
      <c r="BY101" s="479"/>
      <c r="BZ101" s="479"/>
      <c r="CA101" s="479"/>
      <c r="CB101" s="479"/>
      <c r="CC101" s="479"/>
      <c r="CD101" s="479"/>
      <c r="CE101" s="479"/>
      <c r="CF101" s="479"/>
      <c r="CG101" s="479"/>
      <c r="CH101" s="479"/>
      <c r="CI101" s="479"/>
      <c r="CJ101" s="479"/>
      <c r="CK101" s="479"/>
      <c r="CL101" s="479"/>
      <c r="CM101" s="479"/>
      <c r="CN101" s="479"/>
      <c r="CO101" s="479"/>
      <c r="CP101" s="479"/>
      <c r="CQ101" s="479"/>
      <c r="CR101" s="479"/>
      <c r="CS101" s="479"/>
      <c r="CT101" s="479"/>
      <c r="CU101" s="479"/>
      <c r="CV101" s="479"/>
      <c r="CW101" s="479"/>
      <c r="CX101" s="479"/>
      <c r="CY101" s="479"/>
      <c r="CZ101" s="479"/>
      <c r="DA101" s="479"/>
      <c r="DB101" s="479"/>
      <c r="DC101" s="479"/>
      <c r="DD101" s="479"/>
      <c r="DE101" s="479"/>
      <c r="DF101" s="479"/>
      <c r="DG101" s="479"/>
      <c r="DH101" s="479"/>
      <c r="DI101" s="479"/>
      <c r="DJ101" s="479"/>
      <c r="DK101" s="479"/>
      <c r="DL101" s="479"/>
      <c r="DM101" s="479"/>
      <c r="DN101" s="479"/>
      <c r="DO101" s="479"/>
      <c r="DP101" s="479"/>
      <c r="DQ101" s="479"/>
      <c r="DR101" s="479"/>
      <c r="DS101" s="479"/>
      <c r="DT101" s="479"/>
      <c r="DU101" s="479"/>
      <c r="DV101" s="479"/>
      <c r="DW101" s="479"/>
      <c r="DX101" s="479"/>
      <c r="DY101" s="479"/>
      <c r="DZ101" s="479"/>
      <c r="EA101" s="479"/>
      <c r="EB101" s="479"/>
      <c r="EC101" s="479"/>
    </row>
    <row r="102" spans="3:133" x14ac:dyDescent="0.2">
      <c r="C102" s="459"/>
      <c r="D102" s="459"/>
      <c r="E102" s="459"/>
      <c r="F102" s="459"/>
      <c r="G102" s="459"/>
      <c r="H102" s="459"/>
      <c r="I102" s="459"/>
      <c r="J102" s="459"/>
      <c r="K102" s="459"/>
      <c r="L102" s="459"/>
      <c r="M102" s="459"/>
      <c r="N102" s="459"/>
      <c r="O102" s="459"/>
      <c r="P102" s="478"/>
      <c r="Q102" s="479"/>
      <c r="R102" s="479"/>
      <c r="S102" s="479"/>
      <c r="T102" s="479"/>
      <c r="U102" s="479"/>
      <c r="V102" s="479"/>
      <c r="W102" s="479"/>
      <c r="X102" s="479"/>
      <c r="Y102" s="479"/>
      <c r="Z102" s="479"/>
      <c r="AA102" s="479"/>
      <c r="AB102" s="479"/>
      <c r="AC102" s="479"/>
      <c r="AD102" s="479"/>
      <c r="AE102" s="479"/>
      <c r="AF102" s="479"/>
      <c r="AG102" s="479"/>
      <c r="AH102" s="479"/>
      <c r="AI102" s="479"/>
      <c r="AJ102" s="479"/>
      <c r="AK102" s="479"/>
      <c r="AL102" s="479"/>
      <c r="AM102" s="479"/>
      <c r="AN102" s="479"/>
      <c r="AO102" s="479"/>
      <c r="AP102" s="479"/>
      <c r="AQ102" s="479"/>
      <c r="AR102" s="479"/>
      <c r="AS102" s="479"/>
      <c r="AT102" s="479"/>
      <c r="AU102" s="479"/>
      <c r="AV102" s="479"/>
      <c r="AW102" s="479"/>
      <c r="AX102" s="479"/>
      <c r="AY102" s="479"/>
      <c r="AZ102" s="479"/>
      <c r="BA102" s="479"/>
      <c r="BB102" s="479"/>
      <c r="BC102" s="479"/>
      <c r="BD102" s="479"/>
      <c r="BE102" s="479"/>
      <c r="BF102" s="479"/>
      <c r="BG102" s="479"/>
      <c r="BH102" s="479"/>
      <c r="BI102" s="479"/>
      <c r="BJ102" s="479"/>
      <c r="BK102" s="479"/>
      <c r="BL102" s="479"/>
      <c r="BM102" s="479"/>
      <c r="BN102" s="479"/>
      <c r="BO102" s="479"/>
      <c r="BP102" s="479"/>
      <c r="BQ102" s="479"/>
      <c r="BR102" s="479"/>
      <c r="BS102" s="479"/>
      <c r="BT102" s="479"/>
      <c r="BU102" s="479"/>
      <c r="BV102" s="479"/>
      <c r="BW102" s="479"/>
      <c r="BX102" s="479"/>
      <c r="BY102" s="479"/>
      <c r="BZ102" s="479"/>
      <c r="CA102" s="479"/>
      <c r="CB102" s="479"/>
      <c r="CC102" s="479"/>
      <c r="CD102" s="479"/>
      <c r="CE102" s="479"/>
      <c r="CF102" s="479"/>
      <c r="CG102" s="479"/>
      <c r="CH102" s="479"/>
      <c r="CI102" s="479"/>
      <c r="CJ102" s="479"/>
      <c r="CK102" s="479"/>
      <c r="CL102" s="479"/>
      <c r="CM102" s="479"/>
      <c r="CN102" s="479"/>
      <c r="CO102" s="479"/>
      <c r="CP102" s="479"/>
      <c r="CQ102" s="479"/>
      <c r="CR102" s="479"/>
      <c r="CS102" s="479"/>
      <c r="CT102" s="479"/>
      <c r="CU102" s="479"/>
      <c r="CV102" s="479"/>
      <c r="CW102" s="479"/>
      <c r="CX102" s="479"/>
      <c r="CY102" s="479"/>
      <c r="CZ102" s="479"/>
      <c r="DA102" s="479"/>
      <c r="DB102" s="479"/>
      <c r="DC102" s="479"/>
      <c r="DD102" s="479"/>
      <c r="DE102" s="479"/>
      <c r="DF102" s="479"/>
      <c r="DG102" s="479"/>
      <c r="DH102" s="479"/>
      <c r="DI102" s="479"/>
      <c r="DJ102" s="479"/>
      <c r="DK102" s="479"/>
      <c r="DL102" s="479"/>
      <c r="DM102" s="479"/>
      <c r="DN102" s="479"/>
      <c r="DO102" s="479"/>
      <c r="DP102" s="479"/>
      <c r="DQ102" s="479"/>
      <c r="DR102" s="479"/>
      <c r="DS102" s="479"/>
      <c r="DT102" s="479"/>
      <c r="DU102" s="479"/>
      <c r="DV102" s="479"/>
      <c r="DW102" s="479"/>
      <c r="DX102" s="479"/>
      <c r="DY102" s="479"/>
      <c r="DZ102" s="479"/>
      <c r="EA102" s="479"/>
      <c r="EB102" s="479"/>
      <c r="EC102" s="479"/>
    </row>
    <row r="103" spans="3:133" x14ac:dyDescent="0.2">
      <c r="C103" s="459"/>
      <c r="D103" s="459"/>
      <c r="E103" s="459"/>
      <c r="F103" s="459"/>
      <c r="G103" s="459"/>
      <c r="H103" s="459"/>
      <c r="I103" s="459"/>
      <c r="J103" s="459"/>
      <c r="K103" s="459"/>
      <c r="L103" s="459"/>
      <c r="M103" s="459"/>
      <c r="N103" s="459"/>
      <c r="O103" s="459"/>
      <c r="P103" s="478"/>
      <c r="Q103" s="479"/>
      <c r="R103" s="479"/>
      <c r="S103" s="479"/>
      <c r="T103" s="479"/>
      <c r="U103" s="479"/>
      <c r="V103" s="479"/>
      <c r="W103" s="479"/>
      <c r="X103" s="479"/>
      <c r="Y103" s="479"/>
      <c r="Z103" s="479"/>
      <c r="AA103" s="479"/>
      <c r="AB103" s="479"/>
      <c r="AC103" s="479"/>
      <c r="AD103" s="479"/>
      <c r="AE103" s="479"/>
      <c r="AF103" s="479"/>
      <c r="AG103" s="479"/>
      <c r="AH103" s="479"/>
      <c r="AI103" s="479"/>
      <c r="AJ103" s="479"/>
      <c r="AK103" s="479"/>
      <c r="AL103" s="479"/>
      <c r="AM103" s="479"/>
      <c r="AN103" s="479"/>
      <c r="AO103" s="479"/>
      <c r="AP103" s="479"/>
      <c r="AQ103" s="479"/>
      <c r="AR103" s="479"/>
      <c r="AS103" s="479"/>
      <c r="AT103" s="479"/>
      <c r="AU103" s="479"/>
      <c r="AV103" s="479"/>
      <c r="AW103" s="479"/>
      <c r="AX103" s="479"/>
      <c r="AY103" s="479"/>
      <c r="AZ103" s="479"/>
      <c r="BA103" s="479"/>
      <c r="BB103" s="479"/>
      <c r="BC103" s="479"/>
      <c r="BD103" s="479"/>
      <c r="BE103" s="479"/>
      <c r="BF103" s="479"/>
      <c r="BG103" s="479"/>
      <c r="BH103" s="479"/>
      <c r="BI103" s="479"/>
      <c r="BJ103" s="479"/>
      <c r="BK103" s="479"/>
      <c r="BL103" s="479"/>
      <c r="BM103" s="479"/>
      <c r="BN103" s="479"/>
      <c r="BO103" s="479"/>
      <c r="BP103" s="479"/>
      <c r="BQ103" s="479"/>
      <c r="BR103" s="479"/>
      <c r="BS103" s="479"/>
      <c r="BT103" s="479"/>
      <c r="BU103" s="479"/>
      <c r="BV103" s="479"/>
      <c r="BW103" s="479"/>
      <c r="BX103" s="479"/>
      <c r="BY103" s="479"/>
      <c r="BZ103" s="479"/>
      <c r="CA103" s="479"/>
      <c r="CB103" s="479"/>
      <c r="CC103" s="479"/>
      <c r="CD103" s="479"/>
      <c r="CE103" s="479"/>
      <c r="CF103" s="479"/>
      <c r="CG103" s="479"/>
      <c r="CH103" s="479"/>
      <c r="CI103" s="479"/>
      <c r="CJ103" s="479"/>
      <c r="CK103" s="479"/>
      <c r="CL103" s="479"/>
      <c r="CM103" s="479"/>
      <c r="CN103" s="479"/>
      <c r="CO103" s="479"/>
      <c r="CP103" s="479"/>
      <c r="CQ103" s="479"/>
      <c r="CR103" s="479"/>
      <c r="CS103" s="479"/>
      <c r="CT103" s="479"/>
      <c r="CU103" s="479"/>
      <c r="CV103" s="479"/>
      <c r="CW103" s="479"/>
      <c r="CX103" s="479"/>
      <c r="CY103" s="479"/>
      <c r="CZ103" s="479"/>
      <c r="DA103" s="479"/>
      <c r="DB103" s="479"/>
      <c r="DC103" s="479"/>
      <c r="DD103" s="479"/>
      <c r="DE103" s="479"/>
      <c r="DF103" s="479"/>
      <c r="DG103" s="479"/>
      <c r="DH103" s="479"/>
      <c r="DI103" s="479"/>
      <c r="DJ103" s="479"/>
      <c r="DK103" s="479"/>
      <c r="DL103" s="479"/>
      <c r="DM103" s="479"/>
      <c r="DN103" s="479"/>
      <c r="DO103" s="479"/>
      <c r="DP103" s="479"/>
      <c r="DQ103" s="479"/>
      <c r="DR103" s="479"/>
      <c r="DS103" s="479"/>
      <c r="DT103" s="479"/>
      <c r="DU103" s="479"/>
      <c r="DV103" s="479"/>
      <c r="DW103" s="479"/>
      <c r="DX103" s="479"/>
      <c r="DY103" s="479"/>
      <c r="DZ103" s="479"/>
      <c r="EA103" s="479"/>
      <c r="EB103" s="479"/>
      <c r="EC103" s="479"/>
    </row>
    <row r="104" spans="3:133" x14ac:dyDescent="0.2">
      <c r="C104" s="459"/>
      <c r="D104" s="459"/>
      <c r="E104" s="459"/>
      <c r="F104" s="459"/>
      <c r="G104" s="459"/>
      <c r="H104" s="459"/>
      <c r="I104" s="459"/>
      <c r="J104" s="459"/>
      <c r="K104" s="459"/>
      <c r="L104" s="459"/>
      <c r="M104" s="459"/>
      <c r="N104" s="459"/>
      <c r="O104" s="459"/>
      <c r="P104" s="478"/>
      <c r="Q104" s="479"/>
      <c r="R104" s="479"/>
      <c r="S104" s="479"/>
      <c r="T104" s="479"/>
      <c r="U104" s="479"/>
      <c r="V104" s="479"/>
      <c r="W104" s="479"/>
      <c r="X104" s="479"/>
      <c r="Y104" s="479"/>
      <c r="Z104" s="479"/>
      <c r="AA104" s="479"/>
      <c r="AB104" s="479"/>
      <c r="AC104" s="479"/>
      <c r="AD104" s="479"/>
      <c r="AE104" s="479"/>
      <c r="AF104" s="479"/>
      <c r="AG104" s="479"/>
      <c r="AH104" s="479"/>
      <c r="AI104" s="479"/>
      <c r="AJ104" s="479"/>
      <c r="AK104" s="479"/>
      <c r="AL104" s="479"/>
      <c r="AM104" s="479"/>
      <c r="AN104" s="479"/>
      <c r="AO104" s="479"/>
      <c r="AP104" s="479"/>
      <c r="AQ104" s="479"/>
      <c r="AR104" s="479"/>
      <c r="AS104" s="479"/>
      <c r="AT104" s="479"/>
      <c r="AU104" s="479"/>
      <c r="AV104" s="479"/>
      <c r="AW104" s="479"/>
      <c r="AX104" s="479"/>
      <c r="AY104" s="479"/>
      <c r="AZ104" s="479"/>
      <c r="BA104" s="479"/>
      <c r="BB104" s="479"/>
      <c r="BC104" s="479"/>
      <c r="BD104" s="479"/>
      <c r="BE104" s="479"/>
      <c r="BF104" s="479"/>
      <c r="BG104" s="479"/>
      <c r="BH104" s="479"/>
      <c r="BI104" s="479"/>
      <c r="BJ104" s="479"/>
      <c r="BK104" s="479"/>
      <c r="BL104" s="479"/>
      <c r="BM104" s="479"/>
      <c r="BN104" s="479"/>
      <c r="BO104" s="479"/>
      <c r="BP104" s="479"/>
      <c r="BQ104" s="479"/>
      <c r="BR104" s="479"/>
      <c r="BS104" s="479"/>
      <c r="BT104" s="479"/>
      <c r="BU104" s="479"/>
      <c r="BV104" s="479"/>
      <c r="BW104" s="479"/>
      <c r="BX104" s="479"/>
      <c r="BY104" s="479"/>
      <c r="BZ104" s="479"/>
      <c r="CA104" s="479"/>
      <c r="CB104" s="479"/>
      <c r="CC104" s="479"/>
      <c r="CD104" s="479"/>
      <c r="CE104" s="479"/>
      <c r="CF104" s="479"/>
      <c r="CG104" s="479"/>
      <c r="CH104" s="479"/>
      <c r="CI104" s="479"/>
      <c r="CJ104" s="479"/>
      <c r="CK104" s="479"/>
      <c r="CL104" s="479"/>
      <c r="CM104" s="479"/>
      <c r="CN104" s="479"/>
      <c r="CO104" s="479"/>
      <c r="CP104" s="479"/>
      <c r="CQ104" s="479"/>
      <c r="CR104" s="479"/>
      <c r="CS104" s="479"/>
      <c r="CT104" s="479"/>
      <c r="CU104" s="479"/>
      <c r="CV104" s="479"/>
      <c r="CW104" s="479"/>
      <c r="CX104" s="479"/>
      <c r="CY104" s="479"/>
      <c r="CZ104" s="479"/>
      <c r="DA104" s="479"/>
      <c r="DB104" s="479"/>
      <c r="DC104" s="479"/>
      <c r="DD104" s="479"/>
      <c r="DE104" s="479"/>
      <c r="DF104" s="479"/>
      <c r="DG104" s="479"/>
      <c r="DH104" s="479"/>
      <c r="DI104" s="479"/>
      <c r="DJ104" s="479"/>
      <c r="DK104" s="479"/>
      <c r="DL104" s="479"/>
      <c r="DM104" s="479"/>
      <c r="DN104" s="479"/>
      <c r="DO104" s="479"/>
      <c r="DP104" s="479"/>
      <c r="DQ104" s="479"/>
      <c r="DR104" s="479"/>
      <c r="DS104" s="479"/>
      <c r="DT104" s="479"/>
      <c r="DU104" s="479"/>
      <c r="DV104" s="479"/>
      <c r="DW104" s="479"/>
      <c r="DX104" s="479"/>
      <c r="DY104" s="479"/>
      <c r="DZ104" s="479"/>
      <c r="EA104" s="479"/>
      <c r="EB104" s="479"/>
      <c r="EC104" s="479"/>
    </row>
    <row r="105" spans="3:133" x14ac:dyDescent="0.2">
      <c r="C105" s="459"/>
      <c r="D105" s="459"/>
      <c r="E105" s="459"/>
      <c r="F105" s="459"/>
      <c r="G105" s="459"/>
      <c r="H105" s="459"/>
      <c r="I105" s="459"/>
      <c r="J105" s="459"/>
      <c r="K105" s="459"/>
      <c r="L105" s="459"/>
      <c r="M105" s="459"/>
      <c r="N105" s="459"/>
      <c r="O105" s="459"/>
      <c r="P105" s="478"/>
      <c r="Q105" s="479"/>
      <c r="R105" s="479"/>
      <c r="S105" s="479"/>
      <c r="T105" s="479"/>
      <c r="U105" s="479"/>
      <c r="V105" s="479"/>
      <c r="W105" s="479"/>
      <c r="X105" s="479"/>
      <c r="Y105" s="479"/>
      <c r="Z105" s="479"/>
      <c r="AA105" s="479"/>
      <c r="AB105" s="479"/>
      <c r="AC105" s="479"/>
      <c r="AD105" s="479"/>
      <c r="AE105" s="479"/>
      <c r="AF105" s="479"/>
      <c r="AG105" s="479"/>
      <c r="AH105" s="479"/>
      <c r="AI105" s="479"/>
      <c r="AJ105" s="479"/>
      <c r="AK105" s="479"/>
      <c r="AL105" s="479"/>
      <c r="AM105" s="479"/>
      <c r="AN105" s="479"/>
      <c r="AO105" s="479"/>
      <c r="AP105" s="479"/>
      <c r="AQ105" s="479"/>
      <c r="AR105" s="479"/>
      <c r="AS105" s="479"/>
      <c r="AT105" s="479"/>
      <c r="AU105" s="479"/>
      <c r="AV105" s="479"/>
      <c r="AW105" s="479"/>
      <c r="AX105" s="479"/>
      <c r="AY105" s="479"/>
      <c r="AZ105" s="479"/>
      <c r="BA105" s="479"/>
      <c r="BB105" s="479"/>
      <c r="BC105" s="479"/>
      <c r="BD105" s="479"/>
      <c r="BE105" s="479"/>
      <c r="BF105" s="479"/>
      <c r="BG105" s="479"/>
      <c r="BH105" s="479"/>
      <c r="BI105" s="479"/>
      <c r="BJ105" s="479"/>
      <c r="BK105" s="479"/>
      <c r="BL105" s="479"/>
      <c r="BM105" s="479"/>
      <c r="BN105" s="479"/>
      <c r="BO105" s="479"/>
      <c r="BP105" s="479"/>
      <c r="BQ105" s="479"/>
      <c r="BR105" s="479"/>
      <c r="BS105" s="479"/>
      <c r="BT105" s="479"/>
      <c r="BU105" s="479"/>
      <c r="BV105" s="479"/>
      <c r="BW105" s="479"/>
      <c r="BX105" s="479"/>
      <c r="BY105" s="479"/>
      <c r="BZ105" s="479"/>
      <c r="CA105" s="479"/>
      <c r="CB105" s="479"/>
      <c r="CC105" s="479"/>
      <c r="CD105" s="479"/>
      <c r="CE105" s="479"/>
      <c r="CF105" s="479"/>
      <c r="CG105" s="479"/>
      <c r="CH105" s="479"/>
      <c r="CI105" s="479"/>
      <c r="CJ105" s="479"/>
      <c r="CK105" s="479"/>
      <c r="CL105" s="479"/>
      <c r="CM105" s="479"/>
      <c r="CN105" s="479"/>
      <c r="CO105" s="479"/>
      <c r="CP105" s="479"/>
      <c r="CQ105" s="479"/>
      <c r="CR105" s="479"/>
      <c r="CS105" s="479"/>
      <c r="CT105" s="479"/>
      <c r="CU105" s="479"/>
      <c r="CV105" s="479"/>
      <c r="CW105" s="479"/>
      <c r="CX105" s="479"/>
      <c r="CY105" s="479"/>
      <c r="CZ105" s="479"/>
      <c r="DA105" s="479"/>
      <c r="DB105" s="479"/>
      <c r="DC105" s="479"/>
      <c r="DD105" s="479"/>
      <c r="DE105" s="479"/>
      <c r="DF105" s="479"/>
      <c r="DG105" s="479"/>
      <c r="DH105" s="479"/>
      <c r="DI105" s="479"/>
      <c r="DJ105" s="479"/>
      <c r="DK105" s="479"/>
      <c r="DL105" s="479"/>
      <c r="DM105" s="479"/>
      <c r="DN105" s="479"/>
      <c r="DO105" s="479"/>
      <c r="DP105" s="479"/>
      <c r="DQ105" s="479"/>
      <c r="DR105" s="479"/>
      <c r="DS105" s="479"/>
      <c r="DT105" s="479"/>
      <c r="DU105" s="479"/>
      <c r="DV105" s="479"/>
      <c r="DW105" s="479"/>
      <c r="DX105" s="479"/>
      <c r="DY105" s="479"/>
      <c r="DZ105" s="479"/>
      <c r="EA105" s="479"/>
      <c r="EB105" s="479"/>
      <c r="EC105" s="479"/>
    </row>
    <row r="106" spans="3:133" x14ac:dyDescent="0.2">
      <c r="C106" s="459"/>
      <c r="D106" s="459"/>
      <c r="E106" s="459"/>
      <c r="F106" s="459"/>
      <c r="G106" s="459"/>
      <c r="H106" s="459"/>
      <c r="I106" s="459"/>
      <c r="J106" s="459"/>
      <c r="K106" s="459"/>
      <c r="L106" s="459"/>
      <c r="M106" s="459"/>
      <c r="N106" s="459"/>
      <c r="O106" s="459"/>
      <c r="P106" s="478"/>
      <c r="Q106" s="479"/>
      <c r="R106" s="479"/>
      <c r="S106" s="479"/>
      <c r="T106" s="479"/>
      <c r="U106" s="479"/>
      <c r="V106" s="479"/>
      <c r="W106" s="479"/>
      <c r="X106" s="479"/>
      <c r="Y106" s="479"/>
      <c r="Z106" s="479"/>
      <c r="AA106" s="479"/>
      <c r="AB106" s="479"/>
      <c r="AC106" s="479"/>
      <c r="AD106" s="479"/>
      <c r="AE106" s="479"/>
      <c r="AF106" s="479"/>
      <c r="AG106" s="479"/>
      <c r="AH106" s="479"/>
      <c r="AI106" s="479"/>
      <c r="AJ106" s="479"/>
      <c r="AK106" s="479"/>
      <c r="AL106" s="479"/>
      <c r="AM106" s="479"/>
      <c r="AN106" s="479"/>
      <c r="AO106" s="479"/>
      <c r="AP106" s="479"/>
      <c r="AQ106" s="479"/>
      <c r="AR106" s="479"/>
      <c r="AS106" s="479"/>
      <c r="AT106" s="479"/>
      <c r="AU106" s="479"/>
      <c r="AV106" s="479"/>
      <c r="AW106" s="479"/>
      <c r="AX106" s="479"/>
      <c r="AY106" s="479"/>
      <c r="AZ106" s="479"/>
      <c r="BA106" s="479"/>
      <c r="BB106" s="479"/>
      <c r="BC106" s="479"/>
      <c r="BD106" s="479"/>
      <c r="BE106" s="479"/>
      <c r="BF106" s="479"/>
      <c r="BG106" s="479"/>
      <c r="BH106" s="479"/>
      <c r="BI106" s="479"/>
      <c r="BJ106" s="479"/>
      <c r="BK106" s="479"/>
      <c r="BL106" s="479"/>
      <c r="BM106" s="479"/>
      <c r="BN106" s="479"/>
      <c r="BO106" s="479"/>
      <c r="BP106" s="479"/>
      <c r="BQ106" s="479"/>
      <c r="BR106" s="479"/>
      <c r="BS106" s="479"/>
      <c r="BT106" s="479"/>
      <c r="BU106" s="479"/>
      <c r="BV106" s="479"/>
      <c r="BW106" s="479"/>
      <c r="BX106" s="479"/>
      <c r="BY106" s="479"/>
      <c r="BZ106" s="479"/>
      <c r="CA106" s="479"/>
      <c r="CB106" s="479"/>
      <c r="CC106" s="479"/>
      <c r="CD106" s="479"/>
      <c r="CE106" s="479"/>
      <c r="CF106" s="479"/>
      <c r="CG106" s="479"/>
      <c r="CH106" s="479"/>
      <c r="CI106" s="479"/>
      <c r="CJ106" s="479"/>
      <c r="CK106" s="479"/>
      <c r="CL106" s="479"/>
      <c r="CM106" s="479"/>
      <c r="CN106" s="479"/>
      <c r="CO106" s="479"/>
      <c r="CP106" s="479"/>
      <c r="CQ106" s="479"/>
      <c r="CR106" s="479"/>
      <c r="CS106" s="479"/>
      <c r="CT106" s="479"/>
      <c r="CU106" s="479"/>
      <c r="CV106" s="479"/>
      <c r="CW106" s="479"/>
      <c r="CX106" s="479"/>
      <c r="CY106" s="479"/>
      <c r="CZ106" s="479"/>
      <c r="DA106" s="479"/>
      <c r="DB106" s="479"/>
      <c r="DC106" s="479"/>
      <c r="DD106" s="479"/>
      <c r="DE106" s="479"/>
      <c r="DF106" s="479"/>
      <c r="DG106" s="479"/>
      <c r="DH106" s="479"/>
      <c r="DI106" s="479"/>
      <c r="DJ106" s="479"/>
      <c r="DK106" s="479"/>
      <c r="DL106" s="479"/>
      <c r="DM106" s="479"/>
      <c r="DN106" s="479"/>
      <c r="DO106" s="479"/>
      <c r="DP106" s="479"/>
      <c r="DQ106" s="479"/>
      <c r="DR106" s="479"/>
      <c r="DS106" s="479"/>
      <c r="DT106" s="479"/>
      <c r="DU106" s="479"/>
      <c r="DV106" s="479"/>
      <c r="DW106" s="479"/>
      <c r="DX106" s="479"/>
      <c r="DY106" s="479"/>
      <c r="DZ106" s="479"/>
      <c r="EA106" s="479"/>
      <c r="EB106" s="479"/>
      <c r="EC106" s="479"/>
    </row>
    <row r="200" spans="1:133" x14ac:dyDescent="0.2">
      <c r="A200" s="511" t="s">
        <v>428</v>
      </c>
      <c r="B200" s="428" t="str">
        <f>VLOOKUP($A200,СтатьиДЗ,COLUMN(Справочники!D:D)-1,FALSE)</f>
        <v>Материальные затраты</v>
      </c>
      <c r="C200" s="1001" t="s">
        <v>164</v>
      </c>
      <c r="D200" s="1001"/>
      <c r="E200" s="1001"/>
      <c r="F200" s="457"/>
      <c r="G200" s="457"/>
      <c r="H200" s="457"/>
      <c r="I200" s="457"/>
      <c r="J200" s="457"/>
      <c r="K200" s="457"/>
      <c r="L200" s="457"/>
      <c r="M200" s="457"/>
      <c r="N200" s="457"/>
      <c r="O200" s="457"/>
      <c r="P200" s="478"/>
      <c r="Q200" s="479"/>
      <c r="R200" s="479"/>
      <c r="S200" s="479"/>
      <c r="T200" s="479"/>
      <c r="U200" s="479"/>
      <c r="V200" s="479"/>
      <c r="W200" s="479"/>
      <c r="X200" s="479"/>
      <c r="Y200" s="479"/>
      <c r="Z200" s="479"/>
      <c r="AA200" s="479"/>
      <c r="AB200" s="479"/>
      <c r="AC200" s="479"/>
      <c r="AD200" s="479"/>
      <c r="AE200" s="479"/>
      <c r="AF200" s="479"/>
      <c r="AG200" s="479"/>
      <c r="AH200" s="479"/>
      <c r="AI200" s="479"/>
      <c r="AJ200" s="479"/>
      <c r="AK200" s="479"/>
      <c r="AL200" s="479"/>
      <c r="AM200" s="479"/>
      <c r="AN200" s="479"/>
      <c r="AO200" s="479"/>
      <c r="AP200" s="479"/>
      <c r="AQ200" s="479"/>
      <c r="AR200" s="479"/>
      <c r="AS200" s="479"/>
      <c r="AT200" s="479"/>
      <c r="AU200" s="479"/>
      <c r="AV200" s="479"/>
      <c r="AW200" s="479"/>
      <c r="AX200" s="479"/>
      <c r="AY200" s="479"/>
      <c r="AZ200" s="479"/>
      <c r="BA200" s="479"/>
      <c r="BB200" s="479"/>
      <c r="BC200" s="479"/>
      <c r="BD200" s="479"/>
      <c r="BE200" s="479"/>
      <c r="BF200" s="479"/>
      <c r="BG200" s="479"/>
      <c r="BH200" s="479"/>
      <c r="BI200" s="479"/>
      <c r="BJ200" s="479"/>
      <c r="BK200" s="479"/>
      <c r="BL200" s="479"/>
      <c r="BM200" s="479"/>
      <c r="BN200" s="479"/>
      <c r="BO200" s="479"/>
      <c r="BP200" s="479"/>
      <c r="BQ200" s="479"/>
      <c r="BR200" s="479"/>
      <c r="BS200" s="479"/>
      <c r="BT200" s="479"/>
      <c r="BU200" s="479"/>
      <c r="BV200" s="479"/>
      <c r="BW200" s="479"/>
      <c r="BX200" s="479"/>
      <c r="BY200" s="479"/>
      <c r="BZ200" s="479"/>
      <c r="CA200" s="479"/>
      <c r="CB200" s="479"/>
      <c r="CC200" s="479"/>
      <c r="CD200" s="479"/>
      <c r="CE200" s="479"/>
      <c r="CF200" s="479"/>
      <c r="CG200" s="479"/>
      <c r="CH200" s="479"/>
      <c r="CI200" s="479"/>
      <c r="CJ200" s="479"/>
      <c r="CK200" s="479"/>
      <c r="CL200" s="479"/>
      <c r="CM200" s="479"/>
      <c r="CN200" s="479"/>
      <c r="CO200" s="479"/>
      <c r="CP200" s="479"/>
      <c r="CQ200" s="479"/>
      <c r="CR200" s="479"/>
      <c r="CS200" s="479"/>
      <c r="CT200" s="479"/>
      <c r="CU200" s="479"/>
      <c r="CV200" s="479"/>
      <c r="CW200" s="479"/>
      <c r="CX200" s="479"/>
      <c r="CY200" s="479"/>
      <c r="CZ200" s="479"/>
      <c r="DA200" s="479"/>
      <c r="DB200" s="479"/>
      <c r="DC200" s="479"/>
      <c r="DD200" s="479"/>
      <c r="DE200" s="479"/>
      <c r="DF200" s="479"/>
      <c r="DG200" s="479"/>
      <c r="DH200" s="479"/>
      <c r="DI200" s="479"/>
      <c r="DJ200" s="479"/>
      <c r="DK200" s="479"/>
      <c r="DL200" s="479"/>
      <c r="DM200" s="479"/>
      <c r="DN200" s="479"/>
      <c r="DO200" s="479"/>
      <c r="DP200" s="479"/>
      <c r="DQ200" s="479"/>
      <c r="DR200" s="479"/>
      <c r="DS200" s="479"/>
      <c r="DT200" s="479"/>
      <c r="DU200" s="479"/>
      <c r="DV200" s="479"/>
      <c r="DW200" s="479"/>
      <c r="DX200" s="479"/>
      <c r="DY200" s="479"/>
      <c r="DZ200" s="479"/>
      <c r="EA200" s="479"/>
      <c r="EB200" s="479"/>
      <c r="EC200" s="479"/>
    </row>
    <row r="201" spans="1:133" x14ac:dyDescent="0.2">
      <c r="B201" s="470" t="s">
        <v>311</v>
      </c>
      <c r="C201" s="480"/>
      <c r="D201" s="457">
        <f>SUMIF(БДР!$B$333:$B$372,$A$200,БДР!D333:D372)-D237</f>
        <v>0</v>
      </c>
      <c r="E201" s="457">
        <f>SUMIF(БДР!$B$333:$B$372,$A$200,БДР!E333:E372)-E237</f>
        <v>0</v>
      </c>
      <c r="F201" s="457">
        <f>SUMIF(БДР!$B$333:$B$372,$A$200,БДР!F333:F372)-F237</f>
        <v>0</v>
      </c>
      <c r="G201" s="457">
        <f>SUMIF(БДР!$B$333:$B$372,$A$200,БДР!G333:G372)-G237</f>
        <v>0</v>
      </c>
      <c r="H201" s="457">
        <f>SUMIF(БДР!$B$333:$B$372,$A$200,БДР!H333:H372)-H237</f>
        <v>0</v>
      </c>
      <c r="I201" s="457">
        <f>SUMIF(БДР!$B$333:$B$372,$A$200,БДР!I333:I372)-I237</f>
        <v>0</v>
      </c>
      <c r="J201" s="457">
        <f>SUMIF(БДР!$B$333:$B$372,$A$200,БДР!J333:J372)-J237</f>
        <v>0</v>
      </c>
      <c r="K201" s="457">
        <f>SUMIF(БДР!$B$333:$B$372,$A$200,БДР!K333:K372)-K237</f>
        <v>0</v>
      </c>
      <c r="L201" s="457">
        <f>SUMIF(БДР!$B$333:$B$372,$A$200,БДР!L333:L372)-L237</f>
        <v>0</v>
      </c>
      <c r="M201" s="457">
        <f>SUMIF(БДР!$B$333:$B$372,$A$200,БДР!M333:M372)-M237</f>
        <v>0</v>
      </c>
      <c r="N201" s="457">
        <f>SUMIF(БДР!$B$333:$B$372,$A$200,БДР!N333:N372)-N237</f>
        <v>0</v>
      </c>
      <c r="O201" s="457">
        <f>SUMIF(БДР!$B$333:$B$372,$A$200,БДР!O333:O372)-O237</f>
        <v>0</v>
      </c>
      <c r="P201" s="478">
        <f>SUM(D201:O201)</f>
        <v>0</v>
      </c>
      <c r="Q201" s="479"/>
      <c r="R201" s="479"/>
      <c r="S201" s="479"/>
      <c r="T201" s="479"/>
      <c r="U201" s="479"/>
      <c r="V201" s="479"/>
      <c r="W201" s="479"/>
      <c r="X201" s="479"/>
      <c r="Y201" s="479"/>
      <c r="Z201" s="479"/>
      <c r="AA201" s="479"/>
      <c r="AB201" s="479"/>
      <c r="AC201" s="479"/>
      <c r="AD201" s="479"/>
      <c r="AE201" s="479"/>
      <c r="AF201" s="479"/>
      <c r="AG201" s="479"/>
      <c r="AH201" s="479"/>
      <c r="AI201" s="479"/>
      <c r="AJ201" s="479"/>
      <c r="AK201" s="479"/>
      <c r="AL201" s="479"/>
      <c r="AM201" s="479"/>
      <c r="AN201" s="479"/>
      <c r="AO201" s="479"/>
      <c r="AP201" s="479"/>
      <c r="AQ201" s="479"/>
      <c r="AR201" s="479"/>
      <c r="AS201" s="479"/>
      <c r="AT201" s="479"/>
      <c r="AU201" s="479"/>
      <c r="AV201" s="479"/>
      <c r="AW201" s="479"/>
      <c r="AX201" s="479"/>
      <c r="AY201" s="479"/>
      <c r="AZ201" s="479"/>
      <c r="BA201" s="479"/>
      <c r="BB201" s="479"/>
      <c r="BC201" s="479"/>
      <c r="BD201" s="479"/>
      <c r="BE201" s="479"/>
      <c r="BF201" s="479"/>
      <c r="BG201" s="479"/>
      <c r="BH201" s="479"/>
      <c r="BI201" s="479"/>
      <c r="BJ201" s="479"/>
      <c r="BK201" s="479"/>
      <c r="BL201" s="479"/>
      <c r="BM201" s="479"/>
      <c r="BN201" s="479"/>
      <c r="BO201" s="479"/>
      <c r="BP201" s="479"/>
      <c r="BQ201" s="479"/>
      <c r="BR201" s="479"/>
      <c r="BS201" s="479"/>
      <c r="BT201" s="479"/>
      <c r="BU201" s="479"/>
      <c r="BV201" s="479"/>
      <c r="BW201" s="479"/>
      <c r="BX201" s="479"/>
      <c r="BY201" s="479"/>
      <c r="BZ201" s="479"/>
      <c r="CA201" s="479"/>
      <c r="CB201" s="479"/>
      <c r="CC201" s="479"/>
      <c r="CD201" s="479"/>
      <c r="CE201" s="479"/>
      <c r="CF201" s="479"/>
      <c r="CG201" s="479"/>
      <c r="CH201" s="479"/>
      <c r="CI201" s="479"/>
      <c r="CJ201" s="479"/>
      <c r="CK201" s="479"/>
      <c r="CL201" s="479"/>
      <c r="CM201" s="479"/>
      <c r="CN201" s="479"/>
      <c r="CO201" s="479"/>
      <c r="CP201" s="479"/>
      <c r="CQ201" s="479"/>
      <c r="CR201" s="479"/>
      <c r="CS201" s="479"/>
      <c r="CT201" s="479"/>
      <c r="CU201" s="479"/>
      <c r="CV201" s="479"/>
      <c r="CW201" s="479"/>
      <c r="CX201" s="479"/>
      <c r="CY201" s="479"/>
      <c r="CZ201" s="479"/>
      <c r="DA201" s="479"/>
      <c r="DB201" s="479"/>
      <c r="DC201" s="479"/>
      <c r="DD201" s="479"/>
      <c r="DE201" s="479"/>
      <c r="DF201" s="479"/>
      <c r="DG201" s="479"/>
      <c r="DH201" s="479"/>
      <c r="DI201" s="479"/>
      <c r="DJ201" s="479"/>
      <c r="DK201" s="479"/>
      <c r="DL201" s="479"/>
      <c r="DM201" s="479"/>
      <c r="DN201" s="479"/>
      <c r="DO201" s="479"/>
      <c r="DP201" s="479"/>
      <c r="DQ201" s="479"/>
      <c r="DR201" s="479"/>
      <c r="DS201" s="479"/>
      <c r="DT201" s="479"/>
      <c r="DU201" s="479"/>
      <c r="DV201" s="479"/>
      <c r="DW201" s="479"/>
      <c r="DX201" s="479"/>
      <c r="DY201" s="479"/>
      <c r="DZ201" s="479"/>
      <c r="EA201" s="479"/>
      <c r="EB201" s="479"/>
      <c r="EC201" s="479"/>
    </row>
    <row r="202" spans="1:133" x14ac:dyDescent="0.2">
      <c r="C202" s="477"/>
      <c r="D202" s="457"/>
      <c r="E202" s="457"/>
      <c r="F202" s="457"/>
      <c r="G202" s="457"/>
      <c r="H202" s="457"/>
      <c r="I202" s="457"/>
      <c r="J202" s="457"/>
      <c r="K202" s="457"/>
      <c r="L202" s="457"/>
      <c r="M202" s="457"/>
      <c r="N202" s="457"/>
      <c r="O202" s="457"/>
      <c r="P202" s="478"/>
      <c r="Q202" s="479"/>
      <c r="R202" s="479"/>
      <c r="S202" s="479"/>
      <c r="T202" s="479"/>
      <c r="U202" s="479"/>
      <c r="V202" s="479"/>
      <c r="W202" s="479"/>
      <c r="X202" s="479"/>
      <c r="Y202" s="479"/>
      <c r="Z202" s="479"/>
      <c r="AA202" s="479"/>
      <c r="AB202" s="479"/>
      <c r="AC202" s="479"/>
      <c r="AD202" s="479"/>
      <c r="AE202" s="479"/>
      <c r="AF202" s="479"/>
      <c r="AG202" s="479"/>
      <c r="AH202" s="479"/>
      <c r="AI202" s="479"/>
      <c r="AJ202" s="479"/>
      <c r="AK202" s="479"/>
      <c r="AL202" s="479"/>
      <c r="AM202" s="479"/>
      <c r="AN202" s="479"/>
      <c r="AO202" s="479"/>
      <c r="AP202" s="479"/>
      <c r="AQ202" s="479"/>
      <c r="AR202" s="479"/>
      <c r="AS202" s="479"/>
      <c r="AT202" s="479"/>
      <c r="AU202" s="479"/>
      <c r="AV202" s="479"/>
      <c r="AW202" s="479"/>
      <c r="AX202" s="479"/>
      <c r="AY202" s="479"/>
      <c r="AZ202" s="479"/>
      <c r="BA202" s="479"/>
      <c r="BB202" s="479"/>
      <c r="BC202" s="479"/>
      <c r="BD202" s="479"/>
      <c r="BE202" s="479"/>
      <c r="BF202" s="479"/>
      <c r="BG202" s="479"/>
      <c r="BH202" s="479"/>
      <c r="BI202" s="479"/>
      <c r="BJ202" s="479"/>
      <c r="BK202" s="479"/>
      <c r="BL202" s="479"/>
      <c r="BM202" s="479"/>
      <c r="BN202" s="479"/>
      <c r="BO202" s="479"/>
      <c r="BP202" s="479"/>
      <c r="BQ202" s="479"/>
      <c r="BR202" s="479"/>
      <c r="BS202" s="479"/>
      <c r="BT202" s="479"/>
      <c r="BU202" s="479"/>
      <c r="BV202" s="479"/>
      <c r="BW202" s="479"/>
      <c r="BX202" s="479"/>
      <c r="BY202" s="479"/>
      <c r="BZ202" s="479"/>
      <c r="CA202" s="479"/>
      <c r="CB202" s="479"/>
      <c r="CC202" s="479"/>
      <c r="CD202" s="479"/>
      <c r="CE202" s="479"/>
      <c r="CF202" s="479"/>
      <c r="CG202" s="479"/>
      <c r="CH202" s="479"/>
      <c r="CI202" s="479"/>
      <c r="CJ202" s="479"/>
      <c r="CK202" s="479"/>
      <c r="CL202" s="479"/>
      <c r="CM202" s="479"/>
      <c r="CN202" s="479"/>
      <c r="CO202" s="479"/>
      <c r="CP202" s="479"/>
      <c r="CQ202" s="479"/>
      <c r="CR202" s="479"/>
      <c r="CS202" s="479"/>
      <c r="CT202" s="479"/>
      <c r="CU202" s="479"/>
      <c r="CV202" s="479"/>
      <c r="CW202" s="479"/>
      <c r="CX202" s="479"/>
      <c r="CY202" s="479"/>
      <c r="CZ202" s="479"/>
      <c r="DA202" s="479"/>
      <c r="DB202" s="479"/>
      <c r="DC202" s="479"/>
      <c r="DD202" s="479"/>
      <c r="DE202" s="479"/>
      <c r="DF202" s="479"/>
      <c r="DG202" s="479"/>
      <c r="DH202" s="479"/>
      <c r="DI202" s="479"/>
      <c r="DJ202" s="479"/>
      <c r="DK202" s="479"/>
      <c r="DL202" s="479"/>
      <c r="DM202" s="479"/>
      <c r="DN202" s="479"/>
      <c r="DO202" s="479"/>
      <c r="DP202" s="479"/>
      <c r="DQ202" s="479"/>
      <c r="DR202" s="479"/>
      <c r="DS202" s="479"/>
      <c r="DT202" s="479"/>
      <c r="DU202" s="479"/>
      <c r="DV202" s="479"/>
      <c r="DW202" s="479"/>
      <c r="DX202" s="479"/>
      <c r="DY202" s="479"/>
      <c r="DZ202" s="479"/>
      <c r="EA202" s="479"/>
      <c r="EB202" s="479"/>
      <c r="EC202" s="479"/>
    </row>
    <row r="203" spans="1:133" x14ac:dyDescent="0.2">
      <c r="A203" s="501" t="s">
        <v>449</v>
      </c>
      <c r="B203" s="428" t="str">
        <f>VLOOKUP($A203,СтатьиДЗ,COLUMN(Справочники!D:D)-1,FALSE)</f>
        <v>Энергоресурсы</v>
      </c>
      <c r="C203" s="477"/>
      <c r="D203" s="457"/>
      <c r="E203" s="457"/>
      <c r="F203" s="457"/>
      <c r="G203" s="457"/>
      <c r="H203" s="457"/>
      <c r="I203" s="457"/>
      <c r="J203" s="457"/>
      <c r="K203" s="457"/>
      <c r="L203" s="457"/>
      <c r="M203" s="457"/>
      <c r="N203" s="457"/>
      <c r="O203" s="457"/>
      <c r="P203" s="478"/>
      <c r="Q203" s="479"/>
      <c r="R203" s="479"/>
      <c r="S203" s="479"/>
      <c r="T203" s="479"/>
      <c r="U203" s="479"/>
      <c r="V203" s="479"/>
      <c r="W203" s="479"/>
      <c r="X203" s="479"/>
      <c r="Y203" s="479"/>
      <c r="Z203" s="479"/>
      <c r="AA203" s="479"/>
      <c r="AB203" s="479"/>
      <c r="AC203" s="479"/>
      <c r="AD203" s="479"/>
      <c r="AE203" s="479"/>
      <c r="AF203" s="479"/>
      <c r="AG203" s="479"/>
      <c r="AH203" s="479"/>
      <c r="AI203" s="479"/>
      <c r="AJ203" s="479"/>
      <c r="AK203" s="479"/>
      <c r="AL203" s="479"/>
      <c r="AM203" s="479"/>
      <c r="AN203" s="479"/>
      <c r="AO203" s="479"/>
      <c r="AP203" s="479"/>
      <c r="AQ203" s="479"/>
      <c r="AR203" s="479"/>
      <c r="AS203" s="479"/>
      <c r="AT203" s="479"/>
      <c r="AU203" s="479"/>
      <c r="AV203" s="479"/>
      <c r="AW203" s="479"/>
      <c r="AX203" s="479"/>
      <c r="AY203" s="479"/>
      <c r="AZ203" s="479"/>
      <c r="BA203" s="479"/>
      <c r="BB203" s="479"/>
      <c r="BC203" s="479"/>
      <c r="BD203" s="479"/>
      <c r="BE203" s="479"/>
      <c r="BF203" s="479"/>
      <c r="BG203" s="479"/>
      <c r="BH203" s="479"/>
      <c r="BI203" s="479"/>
      <c r="BJ203" s="479"/>
      <c r="BK203" s="479"/>
      <c r="BL203" s="479"/>
      <c r="BM203" s="479"/>
      <c r="BN203" s="479"/>
      <c r="BO203" s="479"/>
      <c r="BP203" s="479"/>
      <c r="BQ203" s="479"/>
      <c r="BR203" s="479"/>
      <c r="BS203" s="479"/>
      <c r="BT203" s="479"/>
      <c r="BU203" s="479"/>
      <c r="BV203" s="479"/>
      <c r="BW203" s="479"/>
      <c r="BX203" s="479"/>
      <c r="BY203" s="479"/>
      <c r="BZ203" s="479"/>
      <c r="CA203" s="479"/>
      <c r="CB203" s="479"/>
      <c r="CC203" s="479"/>
      <c r="CD203" s="479"/>
      <c r="CE203" s="479"/>
      <c r="CF203" s="479"/>
      <c r="CG203" s="479"/>
      <c r="CH203" s="479"/>
      <c r="CI203" s="479"/>
      <c r="CJ203" s="479"/>
      <c r="CK203" s="479"/>
      <c r="CL203" s="479"/>
      <c r="CM203" s="479"/>
      <c r="CN203" s="479"/>
      <c r="CO203" s="479"/>
      <c r="CP203" s="479"/>
      <c r="CQ203" s="479"/>
      <c r="CR203" s="479"/>
      <c r="CS203" s="479"/>
      <c r="CT203" s="479"/>
      <c r="CU203" s="479"/>
      <c r="CV203" s="479"/>
      <c r="CW203" s="479"/>
      <c r="CX203" s="479"/>
      <c r="CY203" s="479"/>
      <c r="CZ203" s="479"/>
      <c r="DA203" s="479"/>
      <c r="DB203" s="479"/>
      <c r="DC203" s="479"/>
      <c r="DD203" s="479"/>
      <c r="DE203" s="479"/>
      <c r="DF203" s="479"/>
      <c r="DG203" s="479"/>
      <c r="DH203" s="479"/>
      <c r="DI203" s="479"/>
      <c r="DJ203" s="479"/>
      <c r="DK203" s="479"/>
      <c r="DL203" s="479"/>
      <c r="DM203" s="479"/>
      <c r="DN203" s="479"/>
      <c r="DO203" s="479"/>
      <c r="DP203" s="479"/>
      <c r="DQ203" s="479"/>
      <c r="DR203" s="479"/>
      <c r="DS203" s="479"/>
      <c r="DT203" s="479"/>
      <c r="DU203" s="479"/>
      <c r="DV203" s="479"/>
      <c r="DW203" s="479"/>
      <c r="DX203" s="479"/>
      <c r="DY203" s="479"/>
      <c r="DZ203" s="479"/>
      <c r="EA203" s="479"/>
      <c r="EB203" s="479"/>
      <c r="EC203" s="479"/>
    </row>
    <row r="204" spans="1:133" x14ac:dyDescent="0.2">
      <c r="B204" s="470" t="s">
        <v>311</v>
      </c>
      <c r="C204" s="489"/>
      <c r="D204" s="457">
        <f>SUMIF(БДР!$B$334:$B$372,$A$203,БДР!D$334:D$372)</f>
        <v>0</v>
      </c>
      <c r="E204" s="457">
        <f>SUMIF(БДР!$B$334:$B$372,$A$203,БДР!E$334:E$372)</f>
        <v>0</v>
      </c>
      <c r="F204" s="457">
        <f>SUMIF(БДР!$B$334:$B$372,$A$203,БДР!F$334:F$372)</f>
        <v>0</v>
      </c>
      <c r="G204" s="457">
        <f>SUMIF(БДР!$B$334:$B$372,$A$203,БДР!G$334:G$372)</f>
        <v>0</v>
      </c>
      <c r="H204" s="457">
        <f>SUMIF(БДР!$B$334:$B$372,$A$203,БДР!H$334:H$372)</f>
        <v>0</v>
      </c>
      <c r="I204" s="457">
        <f>SUMIF(БДР!$B$334:$B$372,$A$203,БДР!I$334:I$372)</f>
        <v>0</v>
      </c>
      <c r="J204" s="457">
        <f>SUMIF(БДР!$B$334:$B$372,$A$203,БДР!J$334:J$372)</f>
        <v>0</v>
      </c>
      <c r="K204" s="457">
        <f>SUMIF(БДР!$B$334:$B$372,$A$203,БДР!K$334:K$372)</f>
        <v>0</v>
      </c>
      <c r="L204" s="457">
        <f>SUMIF(БДР!$B$334:$B$372,$A$203,БДР!L$334:L$372)</f>
        <v>0</v>
      </c>
      <c r="M204" s="457">
        <f>SUMIF(БДР!$B$334:$B$372,$A$203,БДР!M$334:M$372)</f>
        <v>0</v>
      </c>
      <c r="N204" s="457">
        <f>SUMIF(БДР!$B$334:$B$372,$A$203,БДР!N$334:N$372)</f>
        <v>0</v>
      </c>
      <c r="O204" s="457">
        <f>SUMIF(БДР!$B$334:$B$372,$A$203,БДР!O$334:O$372)</f>
        <v>0</v>
      </c>
      <c r="P204" s="478">
        <f>SUM(D204:O204)</f>
        <v>0</v>
      </c>
      <c r="Q204" s="479"/>
      <c r="R204" s="479"/>
      <c r="S204" s="479"/>
      <c r="T204" s="479"/>
      <c r="U204" s="479"/>
      <c r="V204" s="479"/>
      <c r="W204" s="479"/>
      <c r="X204" s="479"/>
      <c r="Y204" s="479"/>
      <c r="Z204" s="479"/>
      <c r="AA204" s="479"/>
      <c r="AB204" s="479"/>
      <c r="AC204" s="479"/>
      <c r="AD204" s="479"/>
      <c r="AE204" s="479"/>
      <c r="AF204" s="479"/>
      <c r="AG204" s="479"/>
      <c r="AH204" s="479"/>
      <c r="AI204" s="479"/>
      <c r="AJ204" s="479"/>
      <c r="AK204" s="479"/>
      <c r="AL204" s="479"/>
      <c r="AM204" s="479"/>
      <c r="AN204" s="479"/>
      <c r="AO204" s="479"/>
      <c r="AP204" s="479"/>
      <c r="AQ204" s="479"/>
      <c r="AR204" s="479"/>
      <c r="AS204" s="479"/>
      <c r="AT204" s="479"/>
      <c r="AU204" s="479"/>
      <c r="AV204" s="479"/>
      <c r="AW204" s="479"/>
      <c r="AX204" s="479"/>
      <c r="AY204" s="479"/>
      <c r="AZ204" s="479"/>
      <c r="BA204" s="479"/>
      <c r="BB204" s="479"/>
      <c r="BC204" s="479"/>
      <c r="BD204" s="479"/>
      <c r="BE204" s="479"/>
      <c r="BF204" s="479"/>
      <c r="BG204" s="479"/>
      <c r="BH204" s="479"/>
      <c r="BI204" s="479"/>
      <c r="BJ204" s="479"/>
      <c r="BK204" s="479"/>
      <c r="BL204" s="479"/>
      <c r="BM204" s="479"/>
      <c r="BN204" s="479"/>
      <c r="BO204" s="479"/>
      <c r="BP204" s="479"/>
      <c r="BQ204" s="479"/>
      <c r="BR204" s="479"/>
      <c r="BS204" s="479"/>
      <c r="BT204" s="479"/>
      <c r="BU204" s="479"/>
      <c r="BV204" s="479"/>
      <c r="BW204" s="479"/>
      <c r="BX204" s="479"/>
      <c r="BY204" s="479"/>
      <c r="BZ204" s="479"/>
      <c r="CA204" s="479"/>
      <c r="CB204" s="479"/>
      <c r="CC204" s="479"/>
      <c r="CD204" s="479"/>
      <c r="CE204" s="479"/>
      <c r="CF204" s="479"/>
      <c r="CG204" s="479"/>
      <c r="CH204" s="479"/>
      <c r="CI204" s="479"/>
      <c r="CJ204" s="479"/>
      <c r="CK204" s="479"/>
      <c r="CL204" s="479"/>
      <c r="CM204" s="479"/>
      <c r="CN204" s="479"/>
      <c r="CO204" s="479"/>
      <c r="CP204" s="479"/>
      <c r="CQ204" s="479"/>
      <c r="CR204" s="479"/>
      <c r="CS204" s="479"/>
      <c r="CT204" s="479"/>
      <c r="CU204" s="479"/>
      <c r="CV204" s="479"/>
      <c r="CW204" s="479"/>
      <c r="CX204" s="479"/>
      <c r="CY204" s="479"/>
      <c r="CZ204" s="479"/>
      <c r="DA204" s="479"/>
      <c r="DB204" s="479"/>
      <c r="DC204" s="479"/>
      <c r="DD204" s="479"/>
      <c r="DE204" s="479"/>
      <c r="DF204" s="479"/>
      <c r="DG204" s="479"/>
      <c r="DH204" s="479"/>
      <c r="DI204" s="479"/>
      <c r="DJ204" s="479"/>
      <c r="DK204" s="479"/>
      <c r="DL204" s="479"/>
      <c r="DM204" s="479"/>
      <c r="DN204" s="479"/>
      <c r="DO204" s="479"/>
      <c r="DP204" s="479"/>
      <c r="DQ204" s="479"/>
      <c r="DR204" s="479"/>
      <c r="DS204" s="479"/>
      <c r="DT204" s="479"/>
      <c r="DU204" s="479"/>
      <c r="DV204" s="479"/>
      <c r="DW204" s="479"/>
      <c r="DX204" s="479"/>
      <c r="DY204" s="479"/>
      <c r="DZ204" s="479"/>
      <c r="EA204" s="479"/>
      <c r="EB204" s="479"/>
      <c r="EC204" s="479"/>
    </row>
    <row r="205" spans="1:133" x14ac:dyDescent="0.2">
      <c r="C205" s="459"/>
      <c r="D205" s="459"/>
      <c r="E205" s="459"/>
      <c r="F205" s="459"/>
      <c r="G205" s="459"/>
      <c r="H205" s="459"/>
      <c r="I205" s="459"/>
      <c r="J205" s="459"/>
      <c r="K205" s="459"/>
      <c r="L205" s="459"/>
      <c r="M205" s="459"/>
      <c r="N205" s="459"/>
      <c r="O205" s="459"/>
      <c r="P205" s="478"/>
      <c r="Q205" s="479"/>
      <c r="R205" s="479"/>
      <c r="S205" s="479"/>
      <c r="T205" s="479"/>
      <c r="U205" s="479"/>
      <c r="V205" s="479"/>
      <c r="W205" s="479"/>
      <c r="X205" s="479"/>
      <c r="Y205" s="479"/>
      <c r="Z205" s="479"/>
      <c r="AA205" s="479"/>
      <c r="AB205" s="479"/>
      <c r="AC205" s="479"/>
      <c r="AD205" s="479"/>
      <c r="AE205" s="479"/>
      <c r="AF205" s="479"/>
      <c r="AG205" s="479"/>
      <c r="AH205" s="479"/>
      <c r="AI205" s="479"/>
      <c r="AJ205" s="479"/>
      <c r="AK205" s="479"/>
      <c r="AL205" s="479"/>
      <c r="AM205" s="479"/>
      <c r="AN205" s="479"/>
      <c r="AO205" s="479"/>
      <c r="AP205" s="479"/>
      <c r="AQ205" s="479"/>
      <c r="AR205" s="479"/>
      <c r="AS205" s="479"/>
      <c r="AT205" s="479"/>
      <c r="AU205" s="479"/>
      <c r="AV205" s="479"/>
      <c r="AW205" s="479"/>
      <c r="AX205" s="479"/>
      <c r="AY205" s="479"/>
      <c r="AZ205" s="479"/>
      <c r="BA205" s="479"/>
      <c r="BB205" s="479"/>
      <c r="BC205" s="479"/>
      <c r="BD205" s="479"/>
      <c r="BE205" s="479"/>
      <c r="BF205" s="479"/>
      <c r="BG205" s="479"/>
      <c r="BH205" s="479"/>
      <c r="BI205" s="479"/>
      <c r="BJ205" s="479"/>
      <c r="BK205" s="479"/>
      <c r="BL205" s="479"/>
      <c r="BM205" s="479"/>
      <c r="BN205" s="479"/>
      <c r="BO205" s="479"/>
      <c r="BP205" s="479"/>
      <c r="BQ205" s="479"/>
      <c r="BR205" s="479"/>
      <c r="BS205" s="479"/>
      <c r="BT205" s="479"/>
      <c r="BU205" s="479"/>
      <c r="BV205" s="479"/>
      <c r="BW205" s="479"/>
      <c r="BX205" s="479"/>
      <c r="BY205" s="479"/>
      <c r="BZ205" s="479"/>
      <c r="CA205" s="479"/>
      <c r="CB205" s="479"/>
      <c r="CC205" s="479"/>
      <c r="CD205" s="479"/>
      <c r="CE205" s="479"/>
      <c r="CF205" s="479"/>
      <c r="CG205" s="479"/>
      <c r="CH205" s="479"/>
      <c r="CI205" s="479"/>
      <c r="CJ205" s="479"/>
      <c r="CK205" s="479"/>
      <c r="CL205" s="479"/>
      <c r="CM205" s="479"/>
      <c r="CN205" s="479"/>
      <c r="CO205" s="479"/>
      <c r="CP205" s="479"/>
      <c r="CQ205" s="479"/>
      <c r="CR205" s="479"/>
      <c r="CS205" s="479"/>
      <c r="CT205" s="479"/>
      <c r="CU205" s="479"/>
      <c r="CV205" s="479"/>
      <c r="CW205" s="479"/>
      <c r="CX205" s="479"/>
      <c r="CY205" s="479"/>
      <c r="CZ205" s="479"/>
      <c r="DA205" s="479"/>
      <c r="DB205" s="479"/>
      <c r="DC205" s="479"/>
      <c r="DD205" s="479"/>
      <c r="DE205" s="479"/>
      <c r="DF205" s="479"/>
      <c r="DG205" s="479"/>
      <c r="DH205" s="479"/>
      <c r="DI205" s="479"/>
      <c r="DJ205" s="479"/>
      <c r="DK205" s="479"/>
      <c r="DL205" s="479"/>
      <c r="DM205" s="479"/>
      <c r="DN205" s="479"/>
      <c r="DO205" s="479"/>
      <c r="DP205" s="479"/>
      <c r="DQ205" s="479"/>
      <c r="DR205" s="479"/>
      <c r="DS205" s="479"/>
      <c r="DT205" s="479"/>
      <c r="DU205" s="479"/>
      <c r="DV205" s="479"/>
      <c r="DW205" s="479"/>
      <c r="DX205" s="479"/>
      <c r="DY205" s="479"/>
      <c r="DZ205" s="479"/>
      <c r="EA205" s="479"/>
      <c r="EB205" s="479"/>
      <c r="EC205" s="479"/>
    </row>
    <row r="206" spans="1:133" x14ac:dyDescent="0.2">
      <c r="A206" s="511" t="s">
        <v>462</v>
      </c>
      <c r="B206" s="428" t="str">
        <f>VLOOKUP($A206,СтатьиДЗ,COLUMN(Справочники!D:D)-1,FALSE)</f>
        <v>Услуги сторонних организаций</v>
      </c>
      <c r="C206" s="1001" t="s">
        <v>164</v>
      </c>
      <c r="D206" s="1001"/>
      <c r="E206" s="1001"/>
      <c r="F206" s="457"/>
      <c r="G206" s="457"/>
      <c r="H206" s="457"/>
      <c r="I206" s="457"/>
      <c r="J206" s="457"/>
      <c r="K206" s="457"/>
      <c r="L206" s="457"/>
      <c r="M206" s="457"/>
      <c r="N206" s="457"/>
      <c r="O206" s="457"/>
      <c r="P206" s="478"/>
      <c r="Q206" s="479"/>
      <c r="R206" s="479"/>
      <c r="S206" s="479"/>
      <c r="T206" s="479"/>
      <c r="U206" s="479"/>
      <c r="V206" s="479"/>
      <c r="W206" s="479"/>
      <c r="X206" s="479"/>
      <c r="Y206" s="479"/>
      <c r="Z206" s="479"/>
      <c r="AA206" s="479"/>
      <c r="AB206" s="479"/>
      <c r="AC206" s="479"/>
      <c r="AD206" s="479"/>
      <c r="AE206" s="479"/>
      <c r="AF206" s="479"/>
      <c r="AG206" s="479"/>
      <c r="AH206" s="479"/>
      <c r="AI206" s="479"/>
      <c r="AJ206" s="479"/>
      <c r="AK206" s="479"/>
      <c r="AL206" s="479"/>
      <c r="AM206" s="479"/>
      <c r="AN206" s="479"/>
      <c r="AO206" s="479"/>
      <c r="AP206" s="479"/>
      <c r="AQ206" s="479"/>
      <c r="AR206" s="479"/>
      <c r="AS206" s="479"/>
      <c r="AT206" s="479"/>
      <c r="AU206" s="479"/>
      <c r="AV206" s="479"/>
      <c r="AW206" s="479"/>
      <c r="AX206" s="479"/>
      <c r="AY206" s="479"/>
      <c r="AZ206" s="479"/>
      <c r="BA206" s="479"/>
      <c r="BB206" s="479"/>
      <c r="BC206" s="479"/>
      <c r="BD206" s="479"/>
      <c r="BE206" s="479"/>
      <c r="BF206" s="479"/>
      <c r="BG206" s="479"/>
      <c r="BH206" s="479"/>
      <c r="BI206" s="479"/>
      <c r="BJ206" s="479"/>
      <c r="BK206" s="479"/>
      <c r="BL206" s="479"/>
      <c r="BM206" s="479"/>
      <c r="BN206" s="479"/>
      <c r="BO206" s="479"/>
      <c r="BP206" s="479"/>
      <c r="BQ206" s="479"/>
      <c r="BR206" s="479"/>
      <c r="BS206" s="479"/>
      <c r="BT206" s="479"/>
      <c r="BU206" s="479"/>
      <c r="BV206" s="479"/>
      <c r="BW206" s="479"/>
      <c r="BX206" s="479"/>
      <c r="BY206" s="479"/>
      <c r="BZ206" s="479"/>
      <c r="CA206" s="479"/>
      <c r="CB206" s="479"/>
      <c r="CC206" s="479"/>
      <c r="CD206" s="479"/>
      <c r="CE206" s="479"/>
      <c r="CF206" s="479"/>
      <c r="CG206" s="479"/>
      <c r="CH206" s="479"/>
      <c r="CI206" s="479"/>
      <c r="CJ206" s="479"/>
      <c r="CK206" s="479"/>
      <c r="CL206" s="479"/>
      <c r="CM206" s="479"/>
      <c r="CN206" s="479"/>
      <c r="CO206" s="479"/>
      <c r="CP206" s="479"/>
      <c r="CQ206" s="479"/>
      <c r="CR206" s="479"/>
      <c r="CS206" s="479"/>
      <c r="CT206" s="479"/>
      <c r="CU206" s="479"/>
      <c r="CV206" s="479"/>
      <c r="CW206" s="479"/>
      <c r="CX206" s="479"/>
      <c r="CY206" s="479"/>
      <c r="CZ206" s="479"/>
      <c r="DA206" s="479"/>
      <c r="DB206" s="479"/>
      <c r="DC206" s="479"/>
      <c r="DD206" s="479"/>
      <c r="DE206" s="479"/>
      <c r="DF206" s="479"/>
      <c r="DG206" s="479"/>
      <c r="DH206" s="479"/>
      <c r="DI206" s="479"/>
      <c r="DJ206" s="479"/>
      <c r="DK206" s="479"/>
      <c r="DL206" s="479"/>
      <c r="DM206" s="479"/>
      <c r="DN206" s="479"/>
      <c r="DO206" s="479"/>
      <c r="DP206" s="479"/>
      <c r="DQ206" s="479"/>
      <c r="DR206" s="479"/>
      <c r="DS206" s="479"/>
      <c r="DT206" s="479"/>
      <c r="DU206" s="479"/>
      <c r="DV206" s="479"/>
      <c r="DW206" s="479"/>
      <c r="DX206" s="479"/>
      <c r="DY206" s="479"/>
      <c r="DZ206" s="479"/>
      <c r="EA206" s="479"/>
      <c r="EB206" s="479"/>
      <c r="EC206" s="479"/>
    </row>
    <row r="207" spans="1:133" x14ac:dyDescent="0.2">
      <c r="B207" s="470" t="s">
        <v>311</v>
      </c>
      <c r="C207" s="480"/>
      <c r="D207" s="812">
        <f>SUMIF(БДР!$B$333:$B$372,$A$206,БДР!D$333:D$372)-D245</f>
        <v>0</v>
      </c>
      <c r="E207" s="812">
        <f>SUMIF(БДР!$B$333:$B$372,$A$206,БДР!E$333:E$372)-E245</f>
        <v>0</v>
      </c>
      <c r="F207" s="812">
        <f>SUMIF(БДР!$B$333:$B$372,$A$206,БДР!F$333:F$372)-F245</f>
        <v>0</v>
      </c>
      <c r="G207" s="812">
        <f>SUMIF(БДР!$B$333:$B$372,$A$206,БДР!G$333:G$372)-G245</f>
        <v>0</v>
      </c>
      <c r="H207" s="812">
        <f>SUMIF(БДР!$B$333:$B$372,$A$206,БДР!H$333:H$372)-H245</f>
        <v>0</v>
      </c>
      <c r="I207" s="812">
        <f>SUMIF(БДР!$B$333:$B$372,$A$206,БДР!I$333:I$372)-I245</f>
        <v>0</v>
      </c>
      <c r="J207" s="457">
        <f>SUMIF(БДР!$B$333:$B$372,$A$206,БДР!J$333:J$372)-J245</f>
        <v>0</v>
      </c>
      <c r="K207" s="457">
        <f>SUMIF(БДР!$B$333:$B$372,$A$206,БДР!K$333:K$372)-K245</f>
        <v>0</v>
      </c>
      <c r="L207" s="457">
        <f>SUMIF(БДР!$B$333:$B$372,$A$206,БДР!L$333:L$372)-L245</f>
        <v>0</v>
      </c>
      <c r="M207" s="457">
        <f>SUMIF(БДР!$B$333:$B$372,$A$206,БДР!M$333:M$372)-M245</f>
        <v>0</v>
      </c>
      <c r="N207" s="457">
        <f>SUMIF(БДР!$B$333:$B$372,$A$206,БДР!N$333:N$372)-N245</f>
        <v>0</v>
      </c>
      <c r="O207" s="457">
        <f>SUMIF(БДР!$B$333:$B$372,$A$206,БДР!O$333:O$372)-O245</f>
        <v>0</v>
      </c>
      <c r="P207" s="478">
        <f>SUM(D207:O207)</f>
        <v>0</v>
      </c>
      <c r="Q207" s="479"/>
      <c r="R207" s="479"/>
      <c r="S207" s="479"/>
      <c r="T207" s="479"/>
      <c r="U207" s="479"/>
      <c r="V207" s="479"/>
      <c r="W207" s="479"/>
      <c r="X207" s="479"/>
      <c r="Y207" s="479"/>
      <c r="Z207" s="479"/>
      <c r="AA207" s="479"/>
      <c r="AB207" s="479"/>
      <c r="AC207" s="479"/>
      <c r="AD207" s="479"/>
      <c r="AE207" s="479"/>
      <c r="AF207" s="479"/>
      <c r="AG207" s="479"/>
      <c r="AH207" s="479"/>
      <c r="AI207" s="479"/>
      <c r="AJ207" s="479"/>
      <c r="AK207" s="479"/>
      <c r="AL207" s="479"/>
      <c r="AM207" s="479"/>
      <c r="AN207" s="479"/>
      <c r="AO207" s="479"/>
      <c r="AP207" s="479"/>
      <c r="AQ207" s="479"/>
      <c r="AR207" s="479"/>
      <c r="AS207" s="479"/>
      <c r="AT207" s="479"/>
      <c r="AU207" s="479"/>
      <c r="AV207" s="479"/>
      <c r="AW207" s="479"/>
      <c r="AX207" s="479"/>
      <c r="AY207" s="479"/>
      <c r="AZ207" s="479"/>
      <c r="BA207" s="479"/>
      <c r="BB207" s="479"/>
      <c r="BC207" s="479"/>
      <c r="BD207" s="479"/>
      <c r="BE207" s="479"/>
      <c r="BF207" s="479"/>
      <c r="BG207" s="479"/>
      <c r="BH207" s="479"/>
      <c r="BI207" s="479"/>
      <c r="BJ207" s="479"/>
      <c r="BK207" s="479"/>
      <c r="BL207" s="479"/>
      <c r="BM207" s="479"/>
      <c r="BN207" s="479"/>
      <c r="BO207" s="479"/>
      <c r="BP207" s="479"/>
      <c r="BQ207" s="479"/>
      <c r="BR207" s="479"/>
      <c r="BS207" s="479"/>
      <c r="BT207" s="479"/>
      <c r="BU207" s="479"/>
      <c r="BV207" s="479"/>
      <c r="BW207" s="479"/>
      <c r="BX207" s="479"/>
      <c r="BY207" s="479"/>
      <c r="BZ207" s="479"/>
      <c r="CA207" s="479"/>
      <c r="CB207" s="479"/>
      <c r="CC207" s="479"/>
      <c r="CD207" s="479"/>
      <c r="CE207" s="479"/>
      <c r="CF207" s="479"/>
      <c r="CG207" s="479"/>
      <c r="CH207" s="479"/>
      <c r="CI207" s="479"/>
      <c r="CJ207" s="479"/>
      <c r="CK207" s="479"/>
      <c r="CL207" s="479"/>
      <c r="CM207" s="479"/>
      <c r="CN207" s="479"/>
      <c r="CO207" s="479"/>
      <c r="CP207" s="479"/>
      <c r="CQ207" s="479"/>
      <c r="CR207" s="479"/>
      <c r="CS207" s="479"/>
      <c r="CT207" s="479"/>
      <c r="CU207" s="479"/>
      <c r="CV207" s="479"/>
      <c r="CW207" s="479"/>
      <c r="CX207" s="479"/>
      <c r="CY207" s="479"/>
      <c r="CZ207" s="479"/>
      <c r="DA207" s="479"/>
      <c r="DB207" s="479"/>
      <c r="DC207" s="479"/>
      <c r="DD207" s="479"/>
      <c r="DE207" s="479"/>
      <c r="DF207" s="479"/>
      <c r="DG207" s="479"/>
      <c r="DH207" s="479"/>
      <c r="DI207" s="479"/>
      <c r="DJ207" s="479"/>
      <c r="DK207" s="479"/>
      <c r="DL207" s="479"/>
      <c r="DM207" s="479"/>
      <c r="DN207" s="479"/>
      <c r="DO207" s="479"/>
      <c r="DP207" s="479"/>
      <c r="DQ207" s="479"/>
      <c r="DR207" s="479"/>
      <c r="DS207" s="479"/>
      <c r="DT207" s="479"/>
      <c r="DU207" s="479"/>
      <c r="DV207" s="479"/>
      <c r="DW207" s="479"/>
      <c r="DX207" s="479"/>
      <c r="DY207" s="479"/>
      <c r="DZ207" s="479"/>
      <c r="EA207" s="479"/>
      <c r="EB207" s="479"/>
      <c r="EC207" s="479"/>
    </row>
    <row r="208" spans="1:133" x14ac:dyDescent="0.2">
      <c r="C208" s="459"/>
      <c r="D208" s="459"/>
      <c r="E208" s="459"/>
      <c r="F208" s="459"/>
      <c r="G208" s="459"/>
      <c r="H208" s="459"/>
      <c r="I208" s="459"/>
      <c r="J208" s="459"/>
      <c r="K208" s="459"/>
      <c r="L208" s="459"/>
      <c r="M208" s="459"/>
      <c r="N208" s="459"/>
      <c r="O208" s="459"/>
      <c r="P208" s="478"/>
      <c r="Q208" s="479"/>
      <c r="R208" s="479"/>
      <c r="S208" s="479"/>
      <c r="T208" s="479"/>
      <c r="U208" s="479"/>
      <c r="V208" s="479"/>
      <c r="W208" s="479"/>
      <c r="X208" s="479"/>
      <c r="Y208" s="479"/>
      <c r="Z208" s="479"/>
      <c r="AA208" s="479"/>
      <c r="AB208" s="479"/>
      <c r="AC208" s="479"/>
      <c r="AD208" s="479"/>
      <c r="AE208" s="479"/>
      <c r="AF208" s="479"/>
      <c r="AG208" s="479"/>
      <c r="AH208" s="479"/>
      <c r="AI208" s="479"/>
      <c r="AJ208" s="479"/>
      <c r="AK208" s="479"/>
      <c r="AL208" s="479"/>
      <c r="AM208" s="479"/>
      <c r="AN208" s="479"/>
      <c r="AO208" s="479"/>
      <c r="AP208" s="479"/>
      <c r="AQ208" s="479"/>
      <c r="AR208" s="479"/>
      <c r="AS208" s="479"/>
      <c r="AT208" s="479"/>
      <c r="AU208" s="479"/>
      <c r="AV208" s="479"/>
      <c r="AW208" s="479"/>
      <c r="AX208" s="479"/>
      <c r="AY208" s="479"/>
      <c r="AZ208" s="479"/>
      <c r="BA208" s="479"/>
      <c r="BB208" s="479"/>
      <c r="BC208" s="479"/>
      <c r="BD208" s="479"/>
      <c r="BE208" s="479"/>
      <c r="BF208" s="479"/>
      <c r="BG208" s="479"/>
      <c r="BH208" s="479"/>
      <c r="BI208" s="479"/>
      <c r="BJ208" s="479"/>
      <c r="BK208" s="479"/>
      <c r="BL208" s="479"/>
      <c r="BM208" s="479"/>
      <c r="BN208" s="479"/>
      <c r="BO208" s="479"/>
      <c r="BP208" s="479"/>
      <c r="BQ208" s="479"/>
      <c r="BR208" s="479"/>
      <c r="BS208" s="479"/>
      <c r="BT208" s="479"/>
      <c r="BU208" s="479"/>
      <c r="BV208" s="479"/>
      <c r="BW208" s="479"/>
      <c r="BX208" s="479"/>
      <c r="BY208" s="479"/>
      <c r="BZ208" s="479"/>
      <c r="CA208" s="479"/>
      <c r="CB208" s="479"/>
      <c r="CC208" s="479"/>
      <c r="CD208" s="479"/>
      <c r="CE208" s="479"/>
      <c r="CF208" s="479"/>
      <c r="CG208" s="479"/>
      <c r="CH208" s="479"/>
      <c r="CI208" s="479"/>
      <c r="CJ208" s="479"/>
      <c r="CK208" s="479"/>
      <c r="CL208" s="479"/>
      <c r="CM208" s="479"/>
      <c r="CN208" s="479"/>
      <c r="CO208" s="479"/>
      <c r="CP208" s="479"/>
      <c r="CQ208" s="479"/>
      <c r="CR208" s="479"/>
      <c r="CS208" s="479"/>
      <c r="CT208" s="479"/>
      <c r="CU208" s="479"/>
      <c r="CV208" s="479"/>
      <c r="CW208" s="479"/>
      <c r="CX208" s="479"/>
      <c r="CY208" s="479"/>
      <c r="CZ208" s="479"/>
      <c r="DA208" s="479"/>
      <c r="DB208" s="479"/>
      <c r="DC208" s="479"/>
      <c r="DD208" s="479"/>
      <c r="DE208" s="479"/>
      <c r="DF208" s="479"/>
      <c r="DG208" s="479"/>
      <c r="DH208" s="479"/>
      <c r="DI208" s="479"/>
      <c r="DJ208" s="479"/>
      <c r="DK208" s="479"/>
      <c r="DL208" s="479"/>
      <c r="DM208" s="479"/>
      <c r="DN208" s="479"/>
      <c r="DO208" s="479"/>
      <c r="DP208" s="479"/>
      <c r="DQ208" s="479"/>
      <c r="DR208" s="479"/>
      <c r="DS208" s="479"/>
      <c r="DT208" s="479"/>
      <c r="DU208" s="479"/>
      <c r="DV208" s="479"/>
      <c r="DW208" s="479"/>
      <c r="DX208" s="479"/>
      <c r="DY208" s="479"/>
      <c r="DZ208" s="479"/>
      <c r="EA208" s="479"/>
      <c r="EB208" s="479"/>
      <c r="EC208" s="479"/>
    </row>
    <row r="209" spans="1:133" x14ac:dyDescent="0.2">
      <c r="A209" s="465" t="s">
        <v>522</v>
      </c>
      <c r="B209" s="428" t="str">
        <f>VLOOKUP($A209,СтатьиДЗ,COLUMN(Справочники!D:D)-1,FALSE)</f>
        <v>Социальные расходы и расходы на развитие персонала</v>
      </c>
      <c r="C209" s="505"/>
      <c r="D209" s="457"/>
      <c r="E209" s="457"/>
      <c r="F209" s="457"/>
      <c r="G209" s="457"/>
      <c r="H209" s="457"/>
      <c r="I209" s="457"/>
      <c r="J209" s="457"/>
      <c r="K209" s="457"/>
      <c r="L209" s="457"/>
      <c r="M209" s="457"/>
      <c r="N209" s="457"/>
      <c r="O209" s="457"/>
      <c r="P209" s="478"/>
      <c r="Q209" s="479"/>
      <c r="R209" s="479"/>
      <c r="S209" s="479"/>
      <c r="T209" s="479"/>
      <c r="U209" s="479"/>
      <c r="V209" s="479"/>
      <c r="W209" s="479"/>
      <c r="X209" s="479"/>
      <c r="Y209" s="479"/>
      <c r="Z209" s="479"/>
      <c r="AA209" s="479"/>
      <c r="AB209" s="479"/>
      <c r="AC209" s="479"/>
      <c r="AD209" s="479"/>
      <c r="AE209" s="479"/>
      <c r="AF209" s="479"/>
      <c r="AG209" s="479"/>
      <c r="AH209" s="479"/>
      <c r="AI209" s="479"/>
      <c r="AJ209" s="479"/>
      <c r="AK209" s="479"/>
      <c r="AL209" s="479"/>
      <c r="AM209" s="479"/>
      <c r="AN209" s="479"/>
      <c r="AO209" s="479"/>
      <c r="AP209" s="479"/>
      <c r="AQ209" s="479"/>
      <c r="AR209" s="479"/>
      <c r="AS209" s="479"/>
      <c r="AT209" s="479"/>
      <c r="AU209" s="479"/>
      <c r="AV209" s="479"/>
      <c r="AW209" s="479"/>
      <c r="AX209" s="479"/>
      <c r="AY209" s="479"/>
      <c r="AZ209" s="479"/>
      <c r="BA209" s="479"/>
      <c r="BB209" s="479"/>
      <c r="BC209" s="479"/>
      <c r="BD209" s="479"/>
      <c r="BE209" s="479"/>
      <c r="BF209" s="479"/>
      <c r="BG209" s="479"/>
      <c r="BH209" s="479"/>
      <c r="BI209" s="479"/>
      <c r="BJ209" s="479"/>
      <c r="BK209" s="479"/>
      <c r="BL209" s="479"/>
      <c r="BM209" s="479"/>
      <c r="BN209" s="479"/>
      <c r="BO209" s="479"/>
      <c r="BP209" s="479"/>
      <c r="BQ209" s="479"/>
      <c r="BR209" s="479"/>
      <c r="BS209" s="479"/>
      <c r="BT209" s="479"/>
      <c r="BU209" s="479"/>
      <c r="BV209" s="479"/>
      <c r="BW209" s="479"/>
      <c r="BX209" s="479"/>
      <c r="BY209" s="479"/>
      <c r="BZ209" s="479"/>
      <c r="CA209" s="479"/>
      <c r="CB209" s="479"/>
      <c r="CC209" s="479"/>
      <c r="CD209" s="479"/>
      <c r="CE209" s="479"/>
      <c r="CF209" s="479"/>
      <c r="CG209" s="479"/>
      <c r="CH209" s="479"/>
      <c r="CI209" s="479"/>
      <c r="CJ209" s="479"/>
      <c r="CK209" s="479"/>
      <c r="CL209" s="479"/>
      <c r="CM209" s="479"/>
      <c r="CN209" s="479"/>
      <c r="CO209" s="479"/>
      <c r="CP209" s="479"/>
      <c r="CQ209" s="479"/>
      <c r="CR209" s="479"/>
      <c r="CS209" s="479"/>
      <c r="CT209" s="479"/>
      <c r="CU209" s="479"/>
      <c r="CV209" s="479"/>
      <c r="CW209" s="479"/>
      <c r="CX209" s="479"/>
      <c r="CY209" s="479"/>
      <c r="CZ209" s="479"/>
      <c r="DA209" s="479"/>
      <c r="DB209" s="479"/>
      <c r="DC209" s="479"/>
      <c r="DD209" s="479"/>
      <c r="DE209" s="479"/>
      <c r="DF209" s="479"/>
      <c r="DG209" s="479"/>
      <c r="DH209" s="479"/>
      <c r="DI209" s="479"/>
      <c r="DJ209" s="479"/>
      <c r="DK209" s="479"/>
      <c r="DL209" s="479"/>
      <c r="DM209" s="479"/>
      <c r="DN209" s="479"/>
      <c r="DO209" s="479"/>
      <c r="DP209" s="479"/>
      <c r="DQ209" s="479"/>
      <c r="DR209" s="479"/>
      <c r="DS209" s="479"/>
      <c r="DT209" s="479"/>
      <c r="DU209" s="479"/>
      <c r="DV209" s="479"/>
      <c r="DW209" s="479"/>
      <c r="DX209" s="479"/>
      <c r="DY209" s="479"/>
      <c r="DZ209" s="479"/>
      <c r="EA209" s="479"/>
      <c r="EB209" s="479"/>
      <c r="EC209" s="479"/>
    </row>
    <row r="210" spans="1:133" x14ac:dyDescent="0.2">
      <c r="B210" s="470" t="s">
        <v>311</v>
      </c>
      <c r="C210" s="489"/>
      <c r="D210" s="457">
        <f>SUMIF(БДР!$B$334:$B$372,$A$209,БДР!D$334:D$372)</f>
        <v>0</v>
      </c>
      <c r="E210" s="504">
        <f>SUMIF(БДР!$B$334:$B$372,$A$209,БДР!E$334:E$372)</f>
        <v>0</v>
      </c>
      <c r="F210" s="504">
        <f>SUMIF(БДР!$B$334:$B$372,$A$209,БДР!F$334:F$372)</f>
        <v>0</v>
      </c>
      <c r="G210" s="504">
        <f>SUMIF(БДР!$B$334:$B$372,$A$209,БДР!G$334:G$372)</f>
        <v>0</v>
      </c>
      <c r="H210" s="504">
        <f>SUMIF(БДР!$B$334:$B$372,$A$209,БДР!H$334:H$372)</f>
        <v>0</v>
      </c>
      <c r="I210" s="504">
        <f>SUMIF(БДР!$B$334:$B$372,$A$209,БДР!I$334:I$372)</f>
        <v>0</v>
      </c>
      <c r="J210" s="504">
        <f>SUMIF(БДР!$B$334:$B$372,$A$209,БДР!J$334:J$372)</f>
        <v>0</v>
      </c>
      <c r="K210" s="504">
        <f>SUMIF(БДР!$B$334:$B$372,$A$209,БДР!K$334:K$372)</f>
        <v>0</v>
      </c>
      <c r="L210" s="504">
        <f>SUMIF(БДР!$B$334:$B$372,$A$209,БДР!L$334:L$372)</f>
        <v>0</v>
      </c>
      <c r="M210" s="504">
        <f>SUMIF(БДР!$B$334:$B$372,$A$209,БДР!M$334:M$372)</f>
        <v>0</v>
      </c>
      <c r="N210" s="504">
        <f>SUMIF(БДР!$B$334:$B$372,$A$209,БДР!N$334:N$372)</f>
        <v>0</v>
      </c>
      <c r="O210" s="504">
        <f>SUMIF(БДР!$B$334:$B$372,$A$209,БДР!O$334:O$372)</f>
        <v>0</v>
      </c>
      <c r="P210" s="478">
        <f>SUM(D210:O210)</f>
        <v>0</v>
      </c>
      <c r="Q210" s="479"/>
      <c r="R210" s="479"/>
      <c r="S210" s="479"/>
      <c r="T210" s="479"/>
      <c r="U210" s="479"/>
      <c r="V210" s="479"/>
      <c r="W210" s="479"/>
      <c r="X210" s="479"/>
      <c r="Y210" s="479"/>
      <c r="Z210" s="479"/>
      <c r="AA210" s="479"/>
      <c r="AB210" s="479"/>
      <c r="AC210" s="479"/>
      <c r="AD210" s="479"/>
      <c r="AE210" s="479"/>
      <c r="AF210" s="479"/>
      <c r="AG210" s="479"/>
      <c r="AH210" s="479"/>
      <c r="AI210" s="479"/>
      <c r="AJ210" s="479"/>
      <c r="AK210" s="479"/>
      <c r="AL210" s="479"/>
      <c r="AM210" s="479"/>
      <c r="AN210" s="479"/>
      <c r="AO210" s="479"/>
      <c r="AP210" s="479"/>
      <c r="AQ210" s="479"/>
      <c r="AR210" s="479"/>
      <c r="AS210" s="479"/>
      <c r="AT210" s="479"/>
      <c r="AU210" s="479"/>
      <c r="AV210" s="479"/>
      <c r="AW210" s="479"/>
      <c r="AX210" s="479"/>
      <c r="AY210" s="479"/>
      <c r="AZ210" s="479"/>
      <c r="BA210" s="479"/>
      <c r="BB210" s="479"/>
      <c r="BC210" s="479"/>
      <c r="BD210" s="479"/>
      <c r="BE210" s="479"/>
      <c r="BF210" s="479"/>
      <c r="BG210" s="479"/>
      <c r="BH210" s="479"/>
      <c r="BI210" s="479"/>
      <c r="BJ210" s="479"/>
      <c r="BK210" s="479"/>
      <c r="BL210" s="479"/>
      <c r="BM210" s="479"/>
      <c r="BN210" s="479"/>
      <c r="BO210" s="479"/>
      <c r="BP210" s="479"/>
      <c r="BQ210" s="479"/>
      <c r="BR210" s="479"/>
      <c r="BS210" s="479"/>
      <c r="BT210" s="479"/>
      <c r="BU210" s="479"/>
      <c r="BV210" s="479"/>
      <c r="BW210" s="479"/>
      <c r="BX210" s="479"/>
      <c r="BY210" s="479"/>
      <c r="BZ210" s="479"/>
      <c r="CA210" s="479"/>
      <c r="CB210" s="479"/>
      <c r="CC210" s="479"/>
      <c r="CD210" s="479"/>
      <c r="CE210" s="479"/>
      <c r="CF210" s="479"/>
      <c r="CG210" s="479"/>
      <c r="CH210" s="479"/>
      <c r="CI210" s="479"/>
      <c r="CJ210" s="479"/>
      <c r="CK210" s="479"/>
      <c r="CL210" s="479"/>
      <c r="CM210" s="479"/>
      <c r="CN210" s="479"/>
      <c r="CO210" s="479"/>
      <c r="CP210" s="479"/>
      <c r="CQ210" s="479"/>
      <c r="CR210" s="479"/>
      <c r="CS210" s="479"/>
      <c r="CT210" s="479"/>
      <c r="CU210" s="479"/>
      <c r="CV210" s="479"/>
      <c r="CW210" s="479"/>
      <c r="CX210" s="479"/>
      <c r="CY210" s="479"/>
      <c r="CZ210" s="479"/>
      <c r="DA210" s="479"/>
      <c r="DB210" s="479"/>
      <c r="DC210" s="479"/>
      <c r="DD210" s="479"/>
      <c r="DE210" s="479"/>
      <c r="DF210" s="479"/>
      <c r="DG210" s="479"/>
      <c r="DH210" s="479"/>
      <c r="DI210" s="479"/>
      <c r="DJ210" s="479"/>
      <c r="DK210" s="479"/>
      <c r="DL210" s="479"/>
      <c r="DM210" s="479"/>
      <c r="DN210" s="479"/>
      <c r="DO210" s="479"/>
      <c r="DP210" s="479"/>
      <c r="DQ210" s="479"/>
      <c r="DR210" s="479"/>
      <c r="DS210" s="479"/>
      <c r="DT210" s="479"/>
      <c r="DU210" s="479"/>
      <c r="DV210" s="479"/>
      <c r="DW210" s="479"/>
      <c r="DX210" s="479"/>
      <c r="DY210" s="479"/>
      <c r="DZ210" s="479"/>
      <c r="EA210" s="479"/>
      <c r="EB210" s="479"/>
      <c r="EC210" s="479"/>
    </row>
    <row r="211" spans="1:133" s="507" customFormat="1" x14ac:dyDescent="0.2">
      <c r="A211" s="506"/>
      <c r="C211" s="480"/>
      <c r="D211" s="508"/>
      <c r="E211" s="508"/>
      <c r="F211" s="508"/>
      <c r="G211" s="508"/>
      <c r="H211" s="508"/>
      <c r="I211" s="508"/>
      <c r="J211" s="508"/>
      <c r="K211" s="508"/>
      <c r="L211" s="508"/>
      <c r="M211" s="508"/>
      <c r="N211" s="508"/>
      <c r="O211" s="508"/>
      <c r="P211" s="509"/>
      <c r="Q211" s="510"/>
      <c r="R211" s="510"/>
      <c r="S211" s="510"/>
      <c r="T211" s="510"/>
      <c r="U211" s="510"/>
      <c r="V211" s="510"/>
      <c r="W211" s="510"/>
      <c r="X211" s="510"/>
      <c r="Y211" s="510"/>
      <c r="Z211" s="510"/>
      <c r="AA211" s="510"/>
      <c r="AB211" s="510"/>
      <c r="AC211" s="510"/>
      <c r="AD211" s="510"/>
      <c r="AE211" s="510"/>
      <c r="AF211" s="510"/>
      <c r="AG211" s="510"/>
      <c r="AH211" s="510"/>
      <c r="AI211" s="510"/>
      <c r="AJ211" s="510"/>
      <c r="AK211" s="510"/>
      <c r="AL211" s="510"/>
      <c r="AM211" s="510"/>
      <c r="AN211" s="510"/>
      <c r="AO211" s="510"/>
      <c r="AP211" s="510"/>
      <c r="AQ211" s="510"/>
      <c r="AR211" s="510"/>
      <c r="AS211" s="510"/>
      <c r="AT211" s="510"/>
      <c r="AU211" s="510"/>
      <c r="AV211" s="510"/>
      <c r="AW211" s="510"/>
      <c r="AX211" s="510"/>
      <c r="AY211" s="510"/>
      <c r="AZ211" s="510"/>
      <c r="BA211" s="510"/>
      <c r="BB211" s="510"/>
      <c r="BC211" s="510"/>
      <c r="BD211" s="510"/>
      <c r="BE211" s="510"/>
      <c r="BF211" s="510"/>
      <c r="BG211" s="510"/>
      <c r="BH211" s="510"/>
      <c r="BI211" s="510"/>
      <c r="BJ211" s="510"/>
      <c r="BK211" s="510"/>
      <c r="BL211" s="510"/>
      <c r="BM211" s="510"/>
      <c r="BN211" s="510"/>
      <c r="BO211" s="510"/>
      <c r="BP211" s="510"/>
      <c r="BQ211" s="510"/>
      <c r="BR211" s="510"/>
      <c r="BS211" s="510"/>
      <c r="BT211" s="510"/>
      <c r="BU211" s="510"/>
      <c r="BV211" s="510"/>
      <c r="BW211" s="510"/>
      <c r="BX211" s="510"/>
      <c r="BY211" s="510"/>
      <c r="BZ211" s="510"/>
      <c r="CA211" s="510"/>
      <c r="CB211" s="510"/>
      <c r="CC211" s="510"/>
      <c r="CD211" s="510"/>
      <c r="CE211" s="510"/>
      <c r="CF211" s="510"/>
      <c r="CG211" s="510"/>
      <c r="CH211" s="510"/>
      <c r="CI211" s="510"/>
      <c r="CJ211" s="510"/>
      <c r="CK211" s="510"/>
      <c r="CL211" s="510"/>
      <c r="CM211" s="510"/>
      <c r="CN211" s="510"/>
      <c r="CO211" s="510"/>
      <c r="CP211" s="510"/>
      <c r="CQ211" s="510"/>
      <c r="CR211" s="510"/>
      <c r="CS211" s="510"/>
      <c r="CT211" s="510"/>
      <c r="CU211" s="510"/>
      <c r="CV211" s="510"/>
      <c r="CW211" s="510"/>
      <c r="CX211" s="510"/>
      <c r="CY211" s="510"/>
      <c r="CZ211" s="510"/>
      <c r="DA211" s="510"/>
      <c r="DB211" s="510"/>
      <c r="DC211" s="510"/>
      <c r="DD211" s="510"/>
      <c r="DE211" s="510"/>
      <c r="DF211" s="510"/>
      <c r="DG211" s="510"/>
      <c r="DH211" s="510"/>
      <c r="DI211" s="510"/>
      <c r="DJ211" s="510"/>
      <c r="DK211" s="510"/>
      <c r="DL211" s="510"/>
      <c r="DM211" s="510"/>
      <c r="DN211" s="510"/>
      <c r="DO211" s="510"/>
      <c r="DP211" s="510"/>
      <c r="DQ211" s="510"/>
      <c r="DR211" s="510"/>
      <c r="DS211" s="510"/>
      <c r="DT211" s="510"/>
      <c r="DU211" s="510"/>
      <c r="DV211" s="510"/>
      <c r="DW211" s="510"/>
      <c r="DX211" s="510"/>
      <c r="DY211" s="510"/>
      <c r="DZ211" s="510"/>
      <c r="EA211" s="510"/>
      <c r="EB211" s="510"/>
      <c r="EC211" s="510"/>
    </row>
    <row r="212" spans="1:133" x14ac:dyDescent="0.2">
      <c r="A212" s="465" t="s">
        <v>549</v>
      </c>
      <c r="B212" s="428" t="str">
        <f>VLOOKUP($A212,СтатьиДЗ,COLUMN(Справочники!D:D)-1,FALSE)</f>
        <v>Прочие затраты</v>
      </c>
      <c r="C212" s="505"/>
      <c r="D212" s="457"/>
      <c r="E212" s="457"/>
      <c r="F212" s="457"/>
      <c r="G212" s="457"/>
      <c r="H212" s="457"/>
      <c r="I212" s="457"/>
      <c r="J212" s="457"/>
      <c r="K212" s="457"/>
      <c r="L212" s="457"/>
      <c r="M212" s="457"/>
      <c r="N212" s="457"/>
      <c r="O212" s="457"/>
      <c r="P212" s="478"/>
      <c r="Q212" s="479"/>
      <c r="R212" s="479"/>
      <c r="S212" s="479"/>
      <c r="T212" s="479"/>
      <c r="U212" s="479"/>
      <c r="V212" s="479"/>
      <c r="W212" s="479"/>
      <c r="X212" s="479"/>
      <c r="Y212" s="479"/>
      <c r="Z212" s="479"/>
      <c r="AA212" s="479"/>
      <c r="AB212" s="479"/>
      <c r="AC212" s="479"/>
      <c r="AD212" s="479"/>
      <c r="AE212" s="479"/>
      <c r="AF212" s="479"/>
      <c r="AG212" s="479"/>
      <c r="AH212" s="479"/>
      <c r="AI212" s="479"/>
      <c r="AJ212" s="479"/>
      <c r="AK212" s="479"/>
      <c r="AL212" s="479"/>
      <c r="AM212" s="479"/>
      <c r="AN212" s="479"/>
      <c r="AO212" s="479"/>
      <c r="AP212" s="479"/>
      <c r="AQ212" s="479"/>
      <c r="AR212" s="479"/>
      <c r="AS212" s="479"/>
      <c r="AT212" s="479"/>
      <c r="AU212" s="479"/>
      <c r="AV212" s="479"/>
      <c r="AW212" s="479"/>
      <c r="AX212" s="479"/>
      <c r="AY212" s="479"/>
      <c r="AZ212" s="479"/>
      <c r="BA212" s="479"/>
      <c r="BB212" s="479"/>
      <c r="BC212" s="479"/>
      <c r="BD212" s="479"/>
      <c r="BE212" s="479"/>
      <c r="BF212" s="479"/>
      <c r="BG212" s="479"/>
      <c r="BH212" s="479"/>
      <c r="BI212" s="479"/>
      <c r="BJ212" s="479"/>
      <c r="BK212" s="479"/>
      <c r="BL212" s="479"/>
      <c r="BM212" s="479"/>
      <c r="BN212" s="479"/>
      <c r="BO212" s="479"/>
      <c r="BP212" s="479"/>
      <c r="BQ212" s="479"/>
      <c r="BR212" s="479"/>
      <c r="BS212" s="479"/>
      <c r="BT212" s="479"/>
      <c r="BU212" s="479"/>
      <c r="BV212" s="479"/>
      <c r="BW212" s="479"/>
      <c r="BX212" s="479"/>
      <c r="BY212" s="479"/>
      <c r="BZ212" s="479"/>
      <c r="CA212" s="479"/>
      <c r="CB212" s="479"/>
      <c r="CC212" s="479"/>
      <c r="CD212" s="479"/>
      <c r="CE212" s="479"/>
      <c r="CF212" s="479"/>
      <c r="CG212" s="479"/>
      <c r="CH212" s="479"/>
      <c r="CI212" s="479"/>
      <c r="CJ212" s="479"/>
      <c r="CK212" s="479"/>
      <c r="CL212" s="479"/>
      <c r="CM212" s="479"/>
      <c r="CN212" s="479"/>
      <c r="CO212" s="479"/>
      <c r="CP212" s="479"/>
      <c r="CQ212" s="479"/>
      <c r="CR212" s="479"/>
      <c r="CS212" s="479"/>
      <c r="CT212" s="479"/>
      <c r="CU212" s="479"/>
      <c r="CV212" s="479"/>
      <c r="CW212" s="479"/>
      <c r="CX212" s="479"/>
      <c r="CY212" s="479"/>
      <c r="CZ212" s="479"/>
      <c r="DA212" s="479"/>
      <c r="DB212" s="479"/>
      <c r="DC212" s="479"/>
      <c r="DD212" s="479"/>
      <c r="DE212" s="479"/>
      <c r="DF212" s="479"/>
      <c r="DG212" s="479"/>
      <c r="DH212" s="479"/>
      <c r="DI212" s="479"/>
      <c r="DJ212" s="479"/>
      <c r="DK212" s="479"/>
      <c r="DL212" s="479"/>
      <c r="DM212" s="479"/>
      <c r="DN212" s="479"/>
      <c r="DO212" s="479"/>
      <c r="DP212" s="479"/>
      <c r="DQ212" s="479"/>
      <c r="DR212" s="479"/>
      <c r="DS212" s="479"/>
      <c r="DT212" s="479"/>
      <c r="DU212" s="479"/>
      <c r="DV212" s="479"/>
      <c r="DW212" s="479"/>
      <c r="DX212" s="479"/>
      <c r="DY212" s="479"/>
      <c r="DZ212" s="479"/>
      <c r="EA212" s="479"/>
      <c r="EB212" s="479"/>
      <c r="EC212" s="479"/>
    </row>
    <row r="213" spans="1:133" x14ac:dyDescent="0.2">
      <c r="B213" s="470" t="s">
        <v>311</v>
      </c>
      <c r="C213" s="489"/>
      <c r="D213" s="457">
        <f>SUMIF(БДР!$B$334:$B$372,$A$212,БДР!D$334:D$372)</f>
        <v>0</v>
      </c>
      <c r="E213" s="504">
        <f>SUMIF(БДР!$B$334:$B$372,$A$212,БДР!E$334:E$372)</f>
        <v>0</v>
      </c>
      <c r="F213" s="504">
        <f>SUMIF(БДР!$B$334:$B$372,$A$212,БДР!F$334:F$372)</f>
        <v>0</v>
      </c>
      <c r="G213" s="504">
        <f>SUMIF(БДР!$B$334:$B$372,$A$212,БДР!G$334:G$372)</f>
        <v>0</v>
      </c>
      <c r="H213" s="504">
        <f>SUMIF(БДР!$B$334:$B$372,$A$212,БДР!H$334:H$372)</f>
        <v>0</v>
      </c>
      <c r="I213" s="504">
        <f>SUMIF(БДР!$B$334:$B$372,$A$212,БДР!I$334:I$372)</f>
        <v>0</v>
      </c>
      <c r="J213" s="504">
        <f>SUMIF(БДР!$B$334:$B$372,$A$212,БДР!J$334:J$372)</f>
        <v>0</v>
      </c>
      <c r="K213" s="504">
        <f>SUMIF(БДР!$B$334:$B$372,$A$212,БДР!K$334:K$372)</f>
        <v>0</v>
      </c>
      <c r="L213" s="504">
        <f>SUMIF(БДР!$B$334:$B$372,$A$212,БДР!L$334:L$372)</f>
        <v>0</v>
      </c>
      <c r="M213" s="504">
        <f>SUMIF(БДР!$B$334:$B$372,$A$212,БДР!M$334:M$372)</f>
        <v>0</v>
      </c>
      <c r="N213" s="504">
        <f>SUMIF(БДР!$B$334:$B$372,$A$212,БДР!N$334:N$372)</f>
        <v>0</v>
      </c>
      <c r="O213" s="504">
        <f>SUMIF(БДР!$B$334:$B$372,$A$212,БДР!O$334:O$372)</f>
        <v>0</v>
      </c>
      <c r="P213" s="478">
        <f>SUM(D213:O213)</f>
        <v>0</v>
      </c>
      <c r="Q213" s="479"/>
      <c r="R213" s="479"/>
      <c r="S213" s="479"/>
      <c r="T213" s="479"/>
      <c r="U213" s="479"/>
      <c r="V213" s="479"/>
      <c r="W213" s="479"/>
      <c r="X213" s="479"/>
      <c r="Y213" s="479"/>
      <c r="Z213" s="479"/>
      <c r="AA213" s="479"/>
      <c r="AB213" s="479"/>
      <c r="AC213" s="479"/>
      <c r="AD213" s="479"/>
      <c r="AE213" s="479"/>
      <c r="AF213" s="479"/>
      <c r="AG213" s="479"/>
      <c r="AH213" s="479"/>
      <c r="AI213" s="479"/>
      <c r="AJ213" s="479"/>
      <c r="AK213" s="479"/>
      <c r="AL213" s="479"/>
      <c r="AM213" s="479"/>
      <c r="AN213" s="479"/>
      <c r="AO213" s="479"/>
      <c r="AP213" s="479"/>
      <c r="AQ213" s="479"/>
      <c r="AR213" s="479"/>
      <c r="AS213" s="479"/>
      <c r="AT213" s="479"/>
      <c r="AU213" s="479"/>
      <c r="AV213" s="479"/>
      <c r="AW213" s="479"/>
      <c r="AX213" s="479"/>
      <c r="AY213" s="479"/>
      <c r="AZ213" s="479"/>
      <c r="BA213" s="479"/>
      <c r="BB213" s="479"/>
      <c r="BC213" s="479"/>
      <c r="BD213" s="479"/>
      <c r="BE213" s="479"/>
      <c r="BF213" s="479"/>
      <c r="BG213" s="479"/>
      <c r="BH213" s="479"/>
      <c r="BI213" s="479"/>
      <c r="BJ213" s="479"/>
      <c r="BK213" s="479"/>
      <c r="BL213" s="479"/>
      <c r="BM213" s="479"/>
      <c r="BN213" s="479"/>
      <c r="BO213" s="479"/>
      <c r="BP213" s="479"/>
      <c r="BQ213" s="479"/>
      <c r="BR213" s="479"/>
      <c r="BS213" s="479"/>
      <c r="BT213" s="479"/>
      <c r="BU213" s="479"/>
      <c r="BV213" s="479"/>
      <c r="BW213" s="479"/>
      <c r="BX213" s="479"/>
      <c r="BY213" s="479"/>
      <c r="BZ213" s="479"/>
      <c r="CA213" s="479"/>
      <c r="CB213" s="479"/>
      <c r="CC213" s="479"/>
      <c r="CD213" s="479"/>
      <c r="CE213" s="479"/>
      <c r="CF213" s="479"/>
      <c r="CG213" s="479"/>
      <c r="CH213" s="479"/>
      <c r="CI213" s="479"/>
      <c r="CJ213" s="479"/>
      <c r="CK213" s="479"/>
      <c r="CL213" s="479"/>
      <c r="CM213" s="479"/>
      <c r="CN213" s="479"/>
      <c r="CO213" s="479"/>
      <c r="CP213" s="479"/>
      <c r="CQ213" s="479"/>
      <c r="CR213" s="479"/>
      <c r="CS213" s="479"/>
      <c r="CT213" s="479"/>
      <c r="CU213" s="479"/>
      <c r="CV213" s="479"/>
      <c r="CW213" s="479"/>
      <c r="CX213" s="479"/>
      <c r="CY213" s="479"/>
      <c r="CZ213" s="479"/>
      <c r="DA213" s="479"/>
      <c r="DB213" s="479"/>
      <c r="DC213" s="479"/>
      <c r="DD213" s="479"/>
      <c r="DE213" s="479"/>
      <c r="DF213" s="479"/>
      <c r="DG213" s="479"/>
      <c r="DH213" s="479"/>
      <c r="DI213" s="479"/>
      <c r="DJ213" s="479"/>
      <c r="DK213" s="479"/>
      <c r="DL213" s="479"/>
      <c r="DM213" s="479"/>
      <c r="DN213" s="479"/>
      <c r="DO213" s="479"/>
      <c r="DP213" s="479"/>
      <c r="DQ213" s="479"/>
      <c r="DR213" s="479"/>
      <c r="DS213" s="479"/>
      <c r="DT213" s="479"/>
      <c r="DU213" s="479"/>
      <c r="DV213" s="479"/>
      <c r="DW213" s="479"/>
      <c r="DX213" s="479"/>
      <c r="DY213" s="479"/>
      <c r="DZ213" s="479"/>
      <c r="EA213" s="479"/>
      <c r="EB213" s="479"/>
      <c r="EC213" s="479"/>
    </row>
    <row r="214" spans="1:133" x14ac:dyDescent="0.2">
      <c r="C214" s="459"/>
      <c r="D214" s="459"/>
      <c r="E214" s="459"/>
      <c r="F214" s="459"/>
      <c r="G214" s="459"/>
      <c r="H214" s="459"/>
      <c r="I214" s="459"/>
      <c r="J214" s="459"/>
      <c r="K214" s="459"/>
      <c r="L214" s="459"/>
      <c r="M214" s="459"/>
      <c r="N214" s="459"/>
      <c r="O214" s="459"/>
      <c r="P214" s="478"/>
      <c r="Q214" s="479"/>
      <c r="R214" s="479"/>
      <c r="S214" s="479"/>
      <c r="T214" s="479"/>
      <c r="U214" s="479"/>
      <c r="V214" s="479"/>
      <c r="W214" s="479"/>
      <c r="X214" s="479"/>
      <c r="Y214" s="479"/>
      <c r="Z214" s="479"/>
      <c r="AA214" s="479"/>
      <c r="AB214" s="479"/>
      <c r="AC214" s="479"/>
      <c r="AD214" s="479"/>
      <c r="AE214" s="479"/>
      <c r="AF214" s="479"/>
      <c r="AG214" s="479"/>
      <c r="AH214" s="479"/>
      <c r="AI214" s="479"/>
      <c r="AJ214" s="479"/>
      <c r="AK214" s="479"/>
      <c r="AL214" s="479"/>
      <c r="AM214" s="479"/>
      <c r="AN214" s="479"/>
      <c r="AO214" s="479"/>
      <c r="AP214" s="479"/>
      <c r="AQ214" s="479"/>
      <c r="AR214" s="479"/>
      <c r="AS214" s="479"/>
      <c r="AT214" s="479"/>
      <c r="AU214" s="479"/>
      <c r="AV214" s="479"/>
      <c r="AW214" s="479"/>
      <c r="AX214" s="479"/>
      <c r="AY214" s="479"/>
      <c r="AZ214" s="479"/>
      <c r="BA214" s="479"/>
      <c r="BB214" s="479"/>
      <c r="BC214" s="479"/>
      <c r="BD214" s="479"/>
      <c r="BE214" s="479"/>
      <c r="BF214" s="479"/>
      <c r="BG214" s="479"/>
      <c r="BH214" s="479"/>
      <c r="BI214" s="479"/>
      <c r="BJ214" s="479"/>
      <c r="BK214" s="479"/>
      <c r="BL214" s="479"/>
      <c r="BM214" s="479"/>
      <c r="BN214" s="479"/>
      <c r="BO214" s="479"/>
      <c r="BP214" s="479"/>
      <c r="BQ214" s="479"/>
      <c r="BR214" s="479"/>
      <c r="BS214" s="479"/>
      <c r="BT214" s="479"/>
      <c r="BU214" s="479"/>
      <c r="BV214" s="479"/>
      <c r="BW214" s="479"/>
      <c r="BX214" s="479"/>
      <c r="BY214" s="479"/>
      <c r="BZ214" s="479"/>
      <c r="CA214" s="479"/>
      <c r="CB214" s="479"/>
      <c r="CC214" s="479"/>
      <c r="CD214" s="479"/>
      <c r="CE214" s="479"/>
      <c r="CF214" s="479"/>
      <c r="CG214" s="479"/>
      <c r="CH214" s="479"/>
      <c r="CI214" s="479"/>
      <c r="CJ214" s="479"/>
      <c r="CK214" s="479"/>
      <c r="CL214" s="479"/>
      <c r="CM214" s="479"/>
      <c r="CN214" s="479"/>
      <c r="CO214" s="479"/>
      <c r="CP214" s="479"/>
      <c r="CQ214" s="479"/>
      <c r="CR214" s="479"/>
      <c r="CS214" s="479"/>
      <c r="CT214" s="479"/>
      <c r="CU214" s="479"/>
      <c r="CV214" s="479"/>
      <c r="CW214" s="479"/>
      <c r="CX214" s="479"/>
      <c r="CY214" s="479"/>
      <c r="CZ214" s="479"/>
      <c r="DA214" s="479"/>
      <c r="DB214" s="479"/>
      <c r="DC214" s="479"/>
      <c r="DD214" s="479"/>
      <c r="DE214" s="479"/>
      <c r="DF214" s="479"/>
      <c r="DG214" s="479"/>
      <c r="DH214" s="479"/>
      <c r="DI214" s="479"/>
      <c r="DJ214" s="479"/>
      <c r="DK214" s="479"/>
      <c r="DL214" s="479"/>
      <c r="DM214" s="479"/>
      <c r="DN214" s="479"/>
      <c r="DO214" s="479"/>
      <c r="DP214" s="479"/>
      <c r="DQ214" s="479"/>
      <c r="DR214" s="479"/>
      <c r="DS214" s="479"/>
      <c r="DT214" s="479"/>
      <c r="DU214" s="479"/>
      <c r="DV214" s="479"/>
      <c r="DW214" s="479"/>
      <c r="DX214" s="479"/>
      <c r="DY214" s="479"/>
      <c r="DZ214" s="479"/>
      <c r="EA214" s="479"/>
      <c r="EB214" s="479"/>
      <c r="EC214" s="479"/>
    </row>
    <row r="215" spans="1:133" x14ac:dyDescent="0.2">
      <c r="A215" s="514" t="s">
        <v>333</v>
      </c>
      <c r="C215" s="477"/>
      <c r="D215" s="457"/>
      <c r="E215" s="457"/>
      <c r="F215" s="457"/>
      <c r="G215" s="457"/>
      <c r="H215" s="457"/>
      <c r="I215" s="457"/>
      <c r="J215" s="457"/>
      <c r="K215" s="457"/>
      <c r="L215" s="457"/>
      <c r="M215" s="457"/>
      <c r="N215" s="457"/>
      <c r="O215" s="457"/>
      <c r="P215" s="478"/>
      <c r="Q215" s="479"/>
      <c r="R215" s="479"/>
      <c r="S215" s="479"/>
      <c r="T215" s="479"/>
      <c r="U215" s="479"/>
      <c r="V215" s="479"/>
      <c r="W215" s="479"/>
      <c r="X215" s="479"/>
      <c r="Y215" s="479"/>
      <c r="Z215" s="479"/>
      <c r="AA215" s="479"/>
      <c r="AB215" s="479"/>
      <c r="AC215" s="479"/>
      <c r="AD215" s="479"/>
      <c r="AE215" s="479"/>
      <c r="AF215" s="479"/>
      <c r="AG215" s="479"/>
      <c r="AH215" s="479"/>
      <c r="AI215" s="479"/>
      <c r="AJ215" s="479"/>
      <c r="AK215" s="479"/>
      <c r="AL215" s="479"/>
      <c r="AM215" s="479"/>
      <c r="AN215" s="479"/>
      <c r="AO215" s="479"/>
      <c r="AP215" s="479"/>
      <c r="AQ215" s="479"/>
      <c r="AR215" s="479"/>
      <c r="AS215" s="479"/>
      <c r="AT215" s="479"/>
      <c r="AU215" s="479"/>
      <c r="AV215" s="479"/>
      <c r="AW215" s="479"/>
      <c r="AX215" s="479"/>
      <c r="AY215" s="479"/>
      <c r="AZ215" s="479"/>
      <c r="BA215" s="479"/>
      <c r="BB215" s="479"/>
      <c r="BC215" s="479"/>
      <c r="BD215" s="479"/>
      <c r="BE215" s="479"/>
      <c r="BF215" s="479"/>
      <c r="BG215" s="479"/>
      <c r="BH215" s="479"/>
      <c r="BI215" s="479"/>
      <c r="BJ215" s="479"/>
      <c r="BK215" s="479"/>
      <c r="BL215" s="479"/>
      <c r="BM215" s="479"/>
      <c r="BN215" s="479"/>
      <c r="BO215" s="479"/>
      <c r="BP215" s="479"/>
      <c r="BQ215" s="479"/>
      <c r="BR215" s="479"/>
      <c r="BS215" s="479"/>
      <c r="BT215" s="479"/>
      <c r="BU215" s="479"/>
      <c r="BV215" s="479"/>
      <c r="BW215" s="479"/>
      <c r="BX215" s="479"/>
      <c r="BY215" s="479"/>
      <c r="BZ215" s="479"/>
      <c r="CA215" s="479"/>
      <c r="CB215" s="479"/>
      <c r="CC215" s="479"/>
      <c r="CD215" s="479"/>
      <c r="CE215" s="479"/>
      <c r="CF215" s="479"/>
      <c r="CG215" s="479"/>
      <c r="CH215" s="479"/>
      <c r="CI215" s="479"/>
      <c r="CJ215" s="479"/>
      <c r="CK215" s="479"/>
      <c r="CL215" s="479"/>
      <c r="CM215" s="479"/>
      <c r="CN215" s="479"/>
      <c r="CO215" s="479"/>
      <c r="CP215" s="479"/>
      <c r="CQ215" s="479"/>
      <c r="CR215" s="479"/>
      <c r="CS215" s="479"/>
      <c r="CT215" s="479"/>
      <c r="CU215" s="479"/>
      <c r="CV215" s="479"/>
      <c r="CW215" s="479"/>
      <c r="CX215" s="479"/>
      <c r="CY215" s="479"/>
      <c r="CZ215" s="479"/>
      <c r="DA215" s="479"/>
      <c r="DB215" s="479"/>
      <c r="DC215" s="479"/>
      <c r="DD215" s="479"/>
      <c r="DE215" s="479"/>
      <c r="DF215" s="479"/>
      <c r="DG215" s="479"/>
      <c r="DH215" s="479"/>
      <c r="DI215" s="479"/>
      <c r="DJ215" s="479"/>
      <c r="DK215" s="479"/>
      <c r="DL215" s="479"/>
      <c r="DM215" s="479"/>
      <c r="DN215" s="479"/>
      <c r="DO215" s="479"/>
      <c r="DP215" s="479"/>
      <c r="DQ215" s="479"/>
      <c r="DR215" s="479"/>
      <c r="DS215" s="479"/>
      <c r="DT215" s="479"/>
      <c r="DU215" s="479"/>
      <c r="DV215" s="479"/>
      <c r="DW215" s="479"/>
      <c r="DX215" s="479"/>
      <c r="DY215" s="479"/>
      <c r="DZ215" s="479"/>
      <c r="EA215" s="479"/>
      <c r="EB215" s="479"/>
      <c r="EC215" s="479"/>
    </row>
    <row r="216" spans="1:133" x14ac:dyDescent="0.2">
      <c r="B216" s="470" t="s">
        <v>311</v>
      </c>
      <c r="C216" s="489">
        <v>1</v>
      </c>
      <c r="D216" s="457">
        <f>Инвестиции!D52</f>
        <v>0</v>
      </c>
      <c r="E216" s="457">
        <f>Инвестиции!E52</f>
        <v>0</v>
      </c>
      <c r="F216" s="457">
        <f>Инвестиции!F52</f>
        <v>0</v>
      </c>
      <c r="G216" s="457">
        <f>Инвестиции!G52</f>
        <v>0</v>
      </c>
      <c r="H216" s="457">
        <f>Инвестиции!H52</f>
        <v>0</v>
      </c>
      <c r="I216" s="457">
        <f>Инвестиции!I52</f>
        <v>0</v>
      </c>
      <c r="J216" s="457">
        <f>Инвестиции!J52</f>
        <v>0</v>
      </c>
      <c r="K216" s="457">
        <f>Инвестиции!K52</f>
        <v>0</v>
      </c>
      <c r="L216" s="457">
        <f>Инвестиции!L52</f>
        <v>0</v>
      </c>
      <c r="M216" s="457">
        <f>Инвестиции!M52</f>
        <v>0</v>
      </c>
      <c r="N216" s="457">
        <f>Инвестиции!N52</f>
        <v>0</v>
      </c>
      <c r="O216" s="457">
        <f>Инвестиции!O52</f>
        <v>0</v>
      </c>
      <c r="P216" s="478">
        <f>SUM(D216:O216)</f>
        <v>0</v>
      </c>
      <c r="Q216" s="479"/>
      <c r="R216" s="479"/>
      <c r="S216" s="479"/>
      <c r="T216" s="479"/>
      <c r="U216" s="479"/>
      <c r="V216" s="479"/>
      <c r="W216" s="479"/>
      <c r="X216" s="479"/>
      <c r="Y216" s="479"/>
      <c r="Z216" s="479"/>
      <c r="AA216" s="479"/>
      <c r="AB216" s="479"/>
      <c r="AC216" s="479"/>
      <c r="AD216" s="479"/>
      <c r="AE216" s="479"/>
      <c r="AF216" s="479"/>
      <c r="AG216" s="479"/>
      <c r="AH216" s="479"/>
      <c r="AI216" s="479"/>
      <c r="AJ216" s="479"/>
      <c r="AK216" s="479"/>
      <c r="AL216" s="479"/>
      <c r="AM216" s="479"/>
      <c r="AN216" s="479"/>
      <c r="AO216" s="479"/>
      <c r="AP216" s="479"/>
      <c r="AQ216" s="479"/>
      <c r="AR216" s="479"/>
      <c r="AS216" s="479"/>
      <c r="AT216" s="479"/>
      <c r="AU216" s="479"/>
      <c r="AV216" s="479"/>
      <c r="AW216" s="479"/>
      <c r="AX216" s="479"/>
      <c r="AY216" s="479"/>
      <c r="AZ216" s="479"/>
      <c r="BA216" s="479"/>
      <c r="BB216" s="479"/>
      <c r="BC216" s="479"/>
      <c r="BD216" s="479"/>
      <c r="BE216" s="479"/>
      <c r="BF216" s="479"/>
      <c r="BG216" s="479"/>
      <c r="BH216" s="479"/>
      <c r="BI216" s="479"/>
      <c r="BJ216" s="479"/>
      <c r="BK216" s="479"/>
      <c r="BL216" s="479"/>
      <c r="BM216" s="479"/>
      <c r="BN216" s="479"/>
      <c r="BO216" s="479"/>
      <c r="BP216" s="479"/>
      <c r="BQ216" s="479"/>
      <c r="BR216" s="479"/>
      <c r="BS216" s="479"/>
      <c r="BT216" s="479"/>
      <c r="BU216" s="479"/>
      <c r="BV216" s="479"/>
      <c r="BW216" s="479"/>
      <c r="BX216" s="479"/>
      <c r="BY216" s="479"/>
      <c r="BZ216" s="479"/>
      <c r="CA216" s="479"/>
      <c r="CB216" s="479"/>
      <c r="CC216" s="479"/>
      <c r="CD216" s="479"/>
      <c r="CE216" s="479"/>
      <c r="CF216" s="479"/>
      <c r="CG216" s="479"/>
      <c r="CH216" s="479"/>
      <c r="CI216" s="479"/>
      <c r="CJ216" s="479"/>
      <c r="CK216" s="479"/>
      <c r="CL216" s="479"/>
      <c r="CM216" s="479"/>
      <c r="CN216" s="479"/>
      <c r="CO216" s="479"/>
      <c r="CP216" s="479"/>
      <c r="CQ216" s="479"/>
      <c r="CR216" s="479"/>
      <c r="CS216" s="479"/>
      <c r="CT216" s="479"/>
      <c r="CU216" s="479"/>
      <c r="CV216" s="479"/>
      <c r="CW216" s="479"/>
      <c r="CX216" s="479"/>
      <c r="CY216" s="479"/>
      <c r="CZ216" s="479"/>
      <c r="DA216" s="479"/>
      <c r="DB216" s="479"/>
      <c r="DC216" s="479"/>
      <c r="DD216" s="479"/>
      <c r="DE216" s="479"/>
      <c r="DF216" s="479"/>
      <c r="DG216" s="479"/>
      <c r="DH216" s="479"/>
      <c r="DI216" s="479"/>
      <c r="DJ216" s="479"/>
      <c r="DK216" s="479"/>
      <c r="DL216" s="479"/>
      <c r="DM216" s="479"/>
      <c r="DN216" s="479"/>
      <c r="DO216" s="479"/>
      <c r="DP216" s="479"/>
      <c r="DQ216" s="479"/>
      <c r="DR216" s="479"/>
      <c r="DS216" s="479"/>
      <c r="DT216" s="479"/>
      <c r="DU216" s="479"/>
      <c r="DV216" s="479"/>
      <c r="DW216" s="479"/>
      <c r="DX216" s="479"/>
      <c r="DY216" s="479"/>
      <c r="DZ216" s="479"/>
      <c r="EA216" s="479"/>
      <c r="EB216" s="479"/>
      <c r="EC216" s="479"/>
    </row>
    <row r="217" spans="1:133" x14ac:dyDescent="0.2">
      <c r="C217" s="459"/>
      <c r="D217" s="459"/>
      <c r="E217" s="459"/>
      <c r="F217" s="459"/>
      <c r="G217" s="459"/>
      <c r="H217" s="459"/>
      <c r="I217" s="459"/>
      <c r="J217" s="459"/>
      <c r="K217" s="459"/>
      <c r="L217" s="459"/>
      <c r="M217" s="459"/>
      <c r="N217" s="459"/>
      <c r="O217" s="459"/>
      <c r="P217" s="478"/>
      <c r="Q217" s="479"/>
      <c r="R217" s="479"/>
      <c r="S217" s="479"/>
      <c r="T217" s="479"/>
      <c r="U217" s="479"/>
      <c r="V217" s="479"/>
      <c r="W217" s="479"/>
      <c r="X217" s="479"/>
      <c r="Y217" s="479"/>
      <c r="Z217" s="479"/>
      <c r="AA217" s="479"/>
      <c r="AB217" s="479"/>
      <c r="AC217" s="479"/>
      <c r="AD217" s="479"/>
      <c r="AE217" s="479"/>
      <c r="AF217" s="479"/>
      <c r="AG217" s="479"/>
      <c r="AH217" s="479"/>
      <c r="AI217" s="479"/>
      <c r="AJ217" s="479"/>
      <c r="AK217" s="479"/>
      <c r="AL217" s="479"/>
      <c r="AM217" s="479"/>
      <c r="AN217" s="479"/>
      <c r="AO217" s="479"/>
      <c r="AP217" s="479"/>
      <c r="AQ217" s="479"/>
      <c r="AR217" s="479"/>
      <c r="AS217" s="479"/>
      <c r="AT217" s="479"/>
      <c r="AU217" s="479"/>
      <c r="AV217" s="479"/>
      <c r="AW217" s="479"/>
      <c r="AX217" s="479"/>
      <c r="AY217" s="479"/>
      <c r="AZ217" s="479"/>
      <c r="BA217" s="479"/>
      <c r="BB217" s="479"/>
      <c r="BC217" s="479"/>
      <c r="BD217" s="479"/>
      <c r="BE217" s="479"/>
      <c r="BF217" s="479"/>
      <c r="BG217" s="479"/>
      <c r="BH217" s="479"/>
      <c r="BI217" s="479"/>
      <c r="BJ217" s="479"/>
      <c r="BK217" s="479"/>
      <c r="BL217" s="479"/>
      <c r="BM217" s="479"/>
      <c r="BN217" s="479"/>
      <c r="BO217" s="479"/>
      <c r="BP217" s="479"/>
      <c r="BQ217" s="479"/>
      <c r="BR217" s="479"/>
      <c r="BS217" s="479"/>
      <c r="BT217" s="479"/>
      <c r="BU217" s="479"/>
      <c r="BV217" s="479"/>
      <c r="BW217" s="479"/>
      <c r="BX217" s="479"/>
      <c r="BY217" s="479"/>
      <c r="BZ217" s="479"/>
      <c r="CA217" s="479"/>
      <c r="CB217" s="479"/>
      <c r="CC217" s="479"/>
      <c r="CD217" s="479"/>
      <c r="CE217" s="479"/>
      <c r="CF217" s="479"/>
      <c r="CG217" s="479"/>
      <c r="CH217" s="479"/>
      <c r="CI217" s="479"/>
      <c r="CJ217" s="479"/>
      <c r="CK217" s="479"/>
      <c r="CL217" s="479"/>
      <c r="CM217" s="479"/>
      <c r="CN217" s="479"/>
      <c r="CO217" s="479"/>
      <c r="CP217" s="479"/>
      <c r="CQ217" s="479"/>
      <c r="CR217" s="479"/>
      <c r="CS217" s="479"/>
      <c r="CT217" s="479"/>
      <c r="CU217" s="479"/>
      <c r="CV217" s="479"/>
      <c r="CW217" s="479"/>
      <c r="CX217" s="479"/>
      <c r="CY217" s="479"/>
      <c r="CZ217" s="479"/>
      <c r="DA217" s="479"/>
      <c r="DB217" s="479"/>
      <c r="DC217" s="479"/>
      <c r="DD217" s="479"/>
      <c r="DE217" s="479"/>
      <c r="DF217" s="479"/>
      <c r="DG217" s="479"/>
      <c r="DH217" s="479"/>
      <c r="DI217" s="479"/>
      <c r="DJ217" s="479"/>
      <c r="DK217" s="479"/>
      <c r="DL217" s="479"/>
      <c r="DM217" s="479"/>
      <c r="DN217" s="479"/>
      <c r="DO217" s="479"/>
      <c r="DP217" s="479"/>
      <c r="DQ217" s="479"/>
      <c r="DR217" s="479"/>
      <c r="DS217" s="479"/>
      <c r="DT217" s="479"/>
      <c r="DU217" s="479"/>
      <c r="DV217" s="479"/>
      <c r="DW217" s="479"/>
      <c r="DX217" s="479"/>
      <c r="DY217" s="479"/>
      <c r="DZ217" s="479"/>
      <c r="EA217" s="479"/>
      <c r="EB217" s="479"/>
      <c r="EC217" s="479"/>
    </row>
    <row r="218" spans="1:133" x14ac:dyDescent="0.2">
      <c r="C218" s="459"/>
      <c r="D218" s="459"/>
      <c r="E218" s="459"/>
      <c r="F218" s="459"/>
      <c r="G218" s="459"/>
      <c r="H218" s="459"/>
      <c r="I218" s="459"/>
      <c r="J218" s="459"/>
      <c r="K218" s="459"/>
      <c r="L218" s="459"/>
      <c r="M218" s="459"/>
      <c r="N218" s="459"/>
      <c r="O218" s="459"/>
      <c r="P218" s="478"/>
      <c r="Q218" s="479"/>
      <c r="R218" s="479"/>
      <c r="S218" s="479"/>
      <c r="T218" s="479"/>
      <c r="U218" s="479"/>
      <c r="V218" s="479"/>
      <c r="W218" s="479"/>
      <c r="X218" s="479"/>
      <c r="Y218" s="479"/>
      <c r="Z218" s="479"/>
      <c r="AA218" s="479"/>
      <c r="AB218" s="479"/>
      <c r="AC218" s="479"/>
      <c r="AD218" s="479"/>
      <c r="AE218" s="479"/>
      <c r="AF218" s="479"/>
      <c r="AG218" s="479"/>
      <c r="AH218" s="479"/>
      <c r="AI218" s="479"/>
      <c r="AJ218" s="479"/>
      <c r="AK218" s="479"/>
      <c r="AL218" s="479"/>
      <c r="AM218" s="479"/>
      <c r="AN218" s="479"/>
      <c r="AO218" s="479"/>
      <c r="AP218" s="479"/>
      <c r="AQ218" s="479"/>
      <c r="AR218" s="479"/>
      <c r="AS218" s="479"/>
      <c r="AT218" s="479"/>
      <c r="AU218" s="479"/>
      <c r="AV218" s="479"/>
      <c r="AW218" s="479"/>
      <c r="AX218" s="479"/>
      <c r="AY218" s="479"/>
      <c r="AZ218" s="479"/>
      <c r="BA218" s="479"/>
      <c r="BB218" s="479"/>
      <c r="BC218" s="479"/>
      <c r="BD218" s="479"/>
      <c r="BE218" s="479"/>
      <c r="BF218" s="479"/>
      <c r="BG218" s="479"/>
      <c r="BH218" s="479"/>
      <c r="BI218" s="479"/>
      <c r="BJ218" s="479"/>
      <c r="BK218" s="479"/>
      <c r="BL218" s="479"/>
      <c r="BM218" s="479"/>
      <c r="BN218" s="479"/>
      <c r="BO218" s="479"/>
      <c r="BP218" s="479"/>
      <c r="BQ218" s="479"/>
      <c r="BR218" s="479"/>
      <c r="BS218" s="479"/>
      <c r="BT218" s="479"/>
      <c r="BU218" s="479"/>
      <c r="BV218" s="479"/>
      <c r="BW218" s="479"/>
      <c r="BX218" s="479"/>
      <c r="BY218" s="479"/>
      <c r="BZ218" s="479"/>
      <c r="CA218" s="479"/>
      <c r="CB218" s="479"/>
      <c r="CC218" s="479"/>
      <c r="CD218" s="479"/>
      <c r="CE218" s="479"/>
      <c r="CF218" s="479"/>
      <c r="CG218" s="479"/>
      <c r="CH218" s="479"/>
      <c r="CI218" s="479"/>
      <c r="CJ218" s="479"/>
      <c r="CK218" s="479"/>
      <c r="CL218" s="479"/>
      <c r="CM218" s="479"/>
      <c r="CN218" s="479"/>
      <c r="CO218" s="479"/>
      <c r="CP218" s="479"/>
      <c r="CQ218" s="479"/>
      <c r="CR218" s="479"/>
      <c r="CS218" s="479"/>
      <c r="CT218" s="479"/>
      <c r="CU218" s="479"/>
      <c r="CV218" s="479"/>
      <c r="CW218" s="479"/>
      <c r="CX218" s="479"/>
      <c r="CY218" s="479"/>
      <c r="CZ218" s="479"/>
      <c r="DA218" s="479"/>
      <c r="DB218" s="479"/>
      <c r="DC218" s="479"/>
      <c r="DD218" s="479"/>
      <c r="DE218" s="479"/>
      <c r="DF218" s="479"/>
      <c r="DG218" s="479"/>
      <c r="DH218" s="479"/>
      <c r="DI218" s="479"/>
      <c r="DJ218" s="479"/>
      <c r="DK218" s="479"/>
      <c r="DL218" s="479"/>
      <c r="DM218" s="479"/>
      <c r="DN218" s="479"/>
      <c r="DO218" s="479"/>
      <c r="DP218" s="479"/>
      <c r="DQ218" s="479"/>
      <c r="DR218" s="479"/>
      <c r="DS218" s="479"/>
      <c r="DT218" s="479"/>
      <c r="DU218" s="479"/>
      <c r="DV218" s="479"/>
      <c r="DW218" s="479"/>
      <c r="DX218" s="479"/>
      <c r="DY218" s="479"/>
      <c r="DZ218" s="479"/>
      <c r="EA218" s="479"/>
      <c r="EB218" s="479"/>
      <c r="EC218" s="479"/>
    </row>
    <row r="219" spans="1:133" x14ac:dyDescent="0.2">
      <c r="C219" s="459"/>
      <c r="D219" s="459"/>
      <c r="E219" s="459"/>
      <c r="F219" s="459"/>
      <c r="G219" s="459"/>
      <c r="H219" s="459"/>
      <c r="I219" s="459"/>
      <c r="J219" s="459"/>
      <c r="K219" s="459"/>
      <c r="L219" s="459"/>
      <c r="M219" s="459"/>
      <c r="N219" s="459"/>
      <c r="O219" s="459"/>
      <c r="P219" s="478"/>
      <c r="Q219" s="479"/>
      <c r="R219" s="479"/>
      <c r="S219" s="479"/>
      <c r="T219" s="479"/>
      <c r="U219" s="479"/>
      <c r="V219" s="479"/>
      <c r="W219" s="479"/>
      <c r="X219" s="479"/>
      <c r="Y219" s="479"/>
      <c r="Z219" s="479"/>
      <c r="AA219" s="479"/>
      <c r="AB219" s="479"/>
      <c r="AC219" s="479"/>
      <c r="AD219" s="479"/>
      <c r="AE219" s="479"/>
      <c r="AF219" s="479"/>
      <c r="AG219" s="479"/>
      <c r="AH219" s="479"/>
      <c r="AI219" s="479"/>
      <c r="AJ219" s="479"/>
      <c r="AK219" s="479"/>
      <c r="AL219" s="479"/>
      <c r="AM219" s="479"/>
      <c r="AN219" s="479"/>
      <c r="AO219" s="479"/>
      <c r="AP219" s="479"/>
      <c r="AQ219" s="479"/>
      <c r="AR219" s="479"/>
      <c r="AS219" s="479"/>
      <c r="AT219" s="479"/>
      <c r="AU219" s="479"/>
      <c r="AV219" s="479"/>
      <c r="AW219" s="479"/>
      <c r="AX219" s="479"/>
      <c r="AY219" s="479"/>
      <c r="AZ219" s="479"/>
      <c r="BA219" s="479"/>
      <c r="BB219" s="479"/>
      <c r="BC219" s="479"/>
      <c r="BD219" s="479"/>
      <c r="BE219" s="479"/>
      <c r="BF219" s="479"/>
      <c r="BG219" s="479"/>
      <c r="BH219" s="479"/>
      <c r="BI219" s="479"/>
      <c r="BJ219" s="479"/>
      <c r="BK219" s="479"/>
      <c r="BL219" s="479"/>
      <c r="BM219" s="479"/>
      <c r="BN219" s="479"/>
      <c r="BO219" s="479"/>
      <c r="BP219" s="479"/>
      <c r="BQ219" s="479"/>
      <c r="BR219" s="479"/>
      <c r="BS219" s="479"/>
      <c r="BT219" s="479"/>
      <c r="BU219" s="479"/>
      <c r="BV219" s="479"/>
      <c r="BW219" s="479"/>
      <c r="BX219" s="479"/>
      <c r="BY219" s="479"/>
      <c r="BZ219" s="479"/>
      <c r="CA219" s="479"/>
      <c r="CB219" s="479"/>
      <c r="CC219" s="479"/>
      <c r="CD219" s="479"/>
      <c r="CE219" s="479"/>
      <c r="CF219" s="479"/>
      <c r="CG219" s="479"/>
      <c r="CH219" s="479"/>
      <c r="CI219" s="479"/>
      <c r="CJ219" s="479"/>
      <c r="CK219" s="479"/>
      <c r="CL219" s="479"/>
      <c r="CM219" s="479"/>
      <c r="CN219" s="479"/>
      <c r="CO219" s="479"/>
      <c r="CP219" s="479"/>
      <c r="CQ219" s="479"/>
      <c r="CR219" s="479"/>
      <c r="CS219" s="479"/>
      <c r="CT219" s="479"/>
      <c r="CU219" s="479"/>
      <c r="CV219" s="479"/>
      <c r="CW219" s="479"/>
      <c r="CX219" s="479"/>
      <c r="CY219" s="479"/>
      <c r="CZ219" s="479"/>
      <c r="DA219" s="479"/>
      <c r="DB219" s="479"/>
      <c r="DC219" s="479"/>
      <c r="DD219" s="479"/>
      <c r="DE219" s="479"/>
      <c r="DF219" s="479"/>
      <c r="DG219" s="479"/>
      <c r="DH219" s="479"/>
      <c r="DI219" s="479"/>
      <c r="DJ219" s="479"/>
      <c r="DK219" s="479"/>
      <c r="DL219" s="479"/>
      <c r="DM219" s="479"/>
      <c r="DN219" s="479"/>
      <c r="DO219" s="479"/>
      <c r="DP219" s="479"/>
      <c r="DQ219" s="479"/>
      <c r="DR219" s="479"/>
      <c r="DS219" s="479"/>
      <c r="DT219" s="479"/>
      <c r="DU219" s="479"/>
      <c r="DV219" s="479"/>
      <c r="DW219" s="479"/>
      <c r="DX219" s="479"/>
      <c r="DY219" s="479"/>
      <c r="DZ219" s="479"/>
      <c r="EA219" s="479"/>
      <c r="EB219" s="479"/>
      <c r="EC219" s="479"/>
    </row>
    <row r="220" spans="1:133" x14ac:dyDescent="0.2">
      <c r="C220" s="459"/>
      <c r="D220" s="459"/>
      <c r="E220" s="459"/>
      <c r="F220" s="459"/>
      <c r="G220" s="459"/>
      <c r="H220" s="459"/>
      <c r="I220" s="459"/>
      <c r="J220" s="459"/>
      <c r="K220" s="459"/>
      <c r="L220" s="459"/>
      <c r="M220" s="459"/>
      <c r="N220" s="459"/>
      <c r="O220" s="459"/>
      <c r="P220" s="478"/>
      <c r="Q220" s="479"/>
      <c r="R220" s="479"/>
      <c r="S220" s="479"/>
      <c r="T220" s="479"/>
      <c r="U220" s="479"/>
      <c r="V220" s="479"/>
      <c r="W220" s="479"/>
      <c r="X220" s="479"/>
      <c r="Y220" s="479"/>
      <c r="Z220" s="479"/>
      <c r="AA220" s="479"/>
      <c r="AB220" s="479"/>
      <c r="AC220" s="479"/>
      <c r="AD220" s="479"/>
      <c r="AE220" s="479"/>
      <c r="AF220" s="479"/>
      <c r="AG220" s="479"/>
      <c r="AH220" s="479"/>
      <c r="AI220" s="479"/>
      <c r="AJ220" s="479"/>
      <c r="AK220" s="479"/>
      <c r="AL220" s="479"/>
      <c r="AM220" s="479"/>
      <c r="AN220" s="479"/>
      <c r="AO220" s="479"/>
      <c r="AP220" s="479"/>
      <c r="AQ220" s="479"/>
      <c r="AR220" s="479"/>
      <c r="AS220" s="479"/>
      <c r="AT220" s="479"/>
      <c r="AU220" s="479"/>
      <c r="AV220" s="479"/>
      <c r="AW220" s="479"/>
      <c r="AX220" s="479"/>
      <c r="AY220" s="479"/>
      <c r="AZ220" s="479"/>
      <c r="BA220" s="479"/>
      <c r="BB220" s="479"/>
      <c r="BC220" s="479"/>
      <c r="BD220" s="479"/>
      <c r="BE220" s="479"/>
      <c r="BF220" s="479"/>
      <c r="BG220" s="479"/>
      <c r="BH220" s="479"/>
      <c r="BI220" s="479"/>
      <c r="BJ220" s="479"/>
      <c r="BK220" s="479"/>
      <c r="BL220" s="479"/>
      <c r="BM220" s="479"/>
      <c r="BN220" s="479"/>
      <c r="BO220" s="479"/>
      <c r="BP220" s="479"/>
      <c r="BQ220" s="479"/>
      <c r="BR220" s="479"/>
      <c r="BS220" s="479"/>
      <c r="BT220" s="479"/>
      <c r="BU220" s="479"/>
      <c r="BV220" s="479"/>
      <c r="BW220" s="479"/>
      <c r="BX220" s="479"/>
      <c r="BY220" s="479"/>
      <c r="BZ220" s="479"/>
      <c r="CA220" s="479"/>
      <c r="CB220" s="479"/>
      <c r="CC220" s="479"/>
      <c r="CD220" s="479"/>
      <c r="CE220" s="479"/>
      <c r="CF220" s="479"/>
      <c r="CG220" s="479"/>
      <c r="CH220" s="479"/>
      <c r="CI220" s="479"/>
      <c r="CJ220" s="479"/>
      <c r="CK220" s="479"/>
      <c r="CL220" s="479"/>
      <c r="CM220" s="479"/>
      <c r="CN220" s="479"/>
      <c r="CO220" s="479"/>
      <c r="CP220" s="479"/>
      <c r="CQ220" s="479"/>
      <c r="CR220" s="479"/>
      <c r="CS220" s="479"/>
      <c r="CT220" s="479"/>
      <c r="CU220" s="479"/>
      <c r="CV220" s="479"/>
      <c r="CW220" s="479"/>
      <c r="CX220" s="479"/>
      <c r="CY220" s="479"/>
      <c r="CZ220" s="479"/>
      <c r="DA220" s="479"/>
      <c r="DB220" s="479"/>
      <c r="DC220" s="479"/>
      <c r="DD220" s="479"/>
      <c r="DE220" s="479"/>
      <c r="DF220" s="479"/>
      <c r="DG220" s="479"/>
      <c r="DH220" s="479"/>
      <c r="DI220" s="479"/>
      <c r="DJ220" s="479"/>
      <c r="DK220" s="479"/>
      <c r="DL220" s="479"/>
      <c r="DM220" s="479"/>
      <c r="DN220" s="479"/>
      <c r="DO220" s="479"/>
      <c r="DP220" s="479"/>
      <c r="DQ220" s="479"/>
      <c r="DR220" s="479"/>
      <c r="DS220" s="479"/>
      <c r="DT220" s="479"/>
      <c r="DU220" s="479"/>
      <c r="DV220" s="479"/>
      <c r="DW220" s="479"/>
      <c r="DX220" s="479"/>
      <c r="DY220" s="479"/>
      <c r="DZ220" s="479"/>
      <c r="EA220" s="479"/>
      <c r="EB220" s="479"/>
      <c r="EC220" s="479"/>
    </row>
    <row r="221" spans="1:133" x14ac:dyDescent="0.2">
      <c r="C221" s="459"/>
      <c r="D221" s="459"/>
      <c r="E221" s="459"/>
      <c r="F221" s="459"/>
      <c r="G221" s="459"/>
      <c r="H221" s="459"/>
      <c r="I221" s="459"/>
      <c r="J221" s="459"/>
      <c r="K221" s="459"/>
      <c r="L221" s="459"/>
      <c r="M221" s="459"/>
      <c r="N221" s="459"/>
      <c r="O221" s="459"/>
      <c r="P221" s="478"/>
      <c r="Q221" s="479"/>
      <c r="R221" s="479"/>
      <c r="S221" s="479"/>
      <c r="T221" s="479"/>
      <c r="U221" s="479"/>
      <c r="V221" s="479"/>
      <c r="W221" s="479"/>
      <c r="X221" s="479"/>
      <c r="Y221" s="479"/>
      <c r="Z221" s="479"/>
      <c r="AA221" s="479"/>
      <c r="AB221" s="479"/>
      <c r="AC221" s="479"/>
      <c r="AD221" s="479"/>
      <c r="AE221" s="479"/>
      <c r="AF221" s="479"/>
      <c r="AG221" s="479"/>
      <c r="AH221" s="479"/>
      <c r="AI221" s="479"/>
      <c r="AJ221" s="479"/>
      <c r="AK221" s="479"/>
      <c r="AL221" s="479"/>
      <c r="AM221" s="479"/>
      <c r="AN221" s="479"/>
      <c r="AO221" s="479"/>
      <c r="AP221" s="479"/>
      <c r="AQ221" s="479"/>
      <c r="AR221" s="479"/>
      <c r="AS221" s="479"/>
      <c r="AT221" s="479"/>
      <c r="AU221" s="479"/>
      <c r="AV221" s="479"/>
      <c r="AW221" s="479"/>
      <c r="AX221" s="479"/>
      <c r="AY221" s="479"/>
      <c r="AZ221" s="479"/>
      <c r="BA221" s="479"/>
      <c r="BB221" s="479"/>
      <c r="BC221" s="479"/>
      <c r="BD221" s="479"/>
      <c r="BE221" s="479"/>
      <c r="BF221" s="479"/>
      <c r="BG221" s="479"/>
      <c r="BH221" s="479"/>
      <c r="BI221" s="479"/>
      <c r="BJ221" s="479"/>
      <c r="BK221" s="479"/>
      <c r="BL221" s="479"/>
      <c r="BM221" s="479"/>
      <c r="BN221" s="479"/>
      <c r="BO221" s="479"/>
      <c r="BP221" s="479"/>
      <c r="BQ221" s="479"/>
      <c r="BR221" s="479"/>
      <c r="BS221" s="479"/>
      <c r="BT221" s="479"/>
      <c r="BU221" s="479"/>
      <c r="BV221" s="479"/>
      <c r="BW221" s="479"/>
      <c r="BX221" s="479"/>
      <c r="BY221" s="479"/>
      <c r="BZ221" s="479"/>
      <c r="CA221" s="479"/>
      <c r="CB221" s="479"/>
      <c r="CC221" s="479"/>
      <c r="CD221" s="479"/>
      <c r="CE221" s="479"/>
      <c r="CF221" s="479"/>
      <c r="CG221" s="479"/>
      <c r="CH221" s="479"/>
      <c r="CI221" s="479"/>
      <c r="CJ221" s="479"/>
      <c r="CK221" s="479"/>
      <c r="CL221" s="479"/>
      <c r="CM221" s="479"/>
      <c r="CN221" s="479"/>
      <c r="CO221" s="479"/>
      <c r="CP221" s="479"/>
      <c r="CQ221" s="479"/>
      <c r="CR221" s="479"/>
      <c r="CS221" s="479"/>
      <c r="CT221" s="479"/>
      <c r="CU221" s="479"/>
      <c r="CV221" s="479"/>
      <c r="CW221" s="479"/>
      <c r="CX221" s="479"/>
      <c r="CY221" s="479"/>
      <c r="CZ221" s="479"/>
      <c r="DA221" s="479"/>
      <c r="DB221" s="479"/>
      <c r="DC221" s="479"/>
      <c r="DD221" s="479"/>
      <c r="DE221" s="479"/>
      <c r="DF221" s="479"/>
      <c r="DG221" s="479"/>
      <c r="DH221" s="479"/>
      <c r="DI221" s="479"/>
      <c r="DJ221" s="479"/>
      <c r="DK221" s="479"/>
      <c r="DL221" s="479"/>
      <c r="DM221" s="479"/>
      <c r="DN221" s="479"/>
      <c r="DO221" s="479"/>
      <c r="DP221" s="479"/>
      <c r="DQ221" s="479"/>
      <c r="DR221" s="479"/>
      <c r="DS221" s="479"/>
      <c r="DT221" s="479"/>
      <c r="DU221" s="479"/>
      <c r="DV221" s="479"/>
      <c r="DW221" s="479"/>
      <c r="DX221" s="479"/>
      <c r="DY221" s="479"/>
      <c r="DZ221" s="479"/>
      <c r="EA221" s="479"/>
      <c r="EB221" s="479"/>
      <c r="EC221" s="479"/>
    </row>
    <row r="222" spans="1:133" x14ac:dyDescent="0.2">
      <c r="C222" s="459"/>
      <c r="D222" s="459"/>
      <c r="E222" s="459"/>
      <c r="F222" s="459"/>
      <c r="G222" s="459"/>
      <c r="H222" s="459"/>
      <c r="I222" s="459"/>
      <c r="J222" s="459"/>
      <c r="K222" s="459"/>
      <c r="L222" s="459"/>
      <c r="M222" s="459"/>
      <c r="N222" s="459"/>
      <c r="O222" s="459"/>
      <c r="P222" s="478"/>
      <c r="Q222" s="479"/>
      <c r="R222" s="479"/>
      <c r="S222" s="479"/>
      <c r="T222" s="479"/>
      <c r="U222" s="479"/>
      <c r="V222" s="479"/>
      <c r="W222" s="479"/>
      <c r="X222" s="479"/>
      <c r="Y222" s="479"/>
      <c r="Z222" s="479"/>
      <c r="AA222" s="479"/>
      <c r="AB222" s="479"/>
      <c r="AC222" s="479"/>
      <c r="AD222" s="479"/>
      <c r="AE222" s="479"/>
      <c r="AF222" s="479"/>
      <c r="AG222" s="479"/>
      <c r="AH222" s="479"/>
      <c r="AI222" s="479"/>
      <c r="AJ222" s="479"/>
      <c r="AK222" s="479"/>
      <c r="AL222" s="479"/>
      <c r="AM222" s="479"/>
      <c r="AN222" s="479"/>
      <c r="AO222" s="479"/>
      <c r="AP222" s="479"/>
      <c r="AQ222" s="479"/>
      <c r="AR222" s="479"/>
      <c r="AS222" s="479"/>
      <c r="AT222" s="479"/>
      <c r="AU222" s="479"/>
      <c r="AV222" s="479"/>
      <c r="AW222" s="479"/>
      <c r="AX222" s="479"/>
      <c r="AY222" s="479"/>
      <c r="AZ222" s="479"/>
      <c r="BA222" s="479"/>
      <c r="BB222" s="479"/>
      <c r="BC222" s="479"/>
      <c r="BD222" s="479"/>
      <c r="BE222" s="479"/>
      <c r="BF222" s="479"/>
      <c r="BG222" s="479"/>
      <c r="BH222" s="479"/>
      <c r="BI222" s="479"/>
      <c r="BJ222" s="479"/>
      <c r="BK222" s="479"/>
      <c r="BL222" s="479"/>
      <c r="BM222" s="479"/>
      <c r="BN222" s="479"/>
      <c r="BO222" s="479"/>
      <c r="BP222" s="479"/>
      <c r="BQ222" s="479"/>
      <c r="BR222" s="479"/>
      <c r="BS222" s="479"/>
      <c r="BT222" s="479"/>
      <c r="BU222" s="479"/>
      <c r="BV222" s="479"/>
      <c r="BW222" s="479"/>
      <c r="BX222" s="479"/>
      <c r="BY222" s="479"/>
      <c r="BZ222" s="479"/>
      <c r="CA222" s="479"/>
      <c r="CB222" s="479"/>
      <c r="CC222" s="479"/>
      <c r="CD222" s="479"/>
      <c r="CE222" s="479"/>
      <c r="CF222" s="479"/>
      <c r="CG222" s="479"/>
      <c r="CH222" s="479"/>
      <c r="CI222" s="479"/>
      <c r="CJ222" s="479"/>
      <c r="CK222" s="479"/>
      <c r="CL222" s="479"/>
      <c r="CM222" s="479"/>
      <c r="CN222" s="479"/>
      <c r="CO222" s="479"/>
      <c r="CP222" s="479"/>
      <c r="CQ222" s="479"/>
      <c r="CR222" s="479"/>
      <c r="CS222" s="479"/>
      <c r="CT222" s="479"/>
      <c r="CU222" s="479"/>
      <c r="CV222" s="479"/>
      <c r="CW222" s="479"/>
      <c r="CX222" s="479"/>
      <c r="CY222" s="479"/>
      <c r="CZ222" s="479"/>
      <c r="DA222" s="479"/>
      <c r="DB222" s="479"/>
      <c r="DC222" s="479"/>
      <c r="DD222" s="479"/>
      <c r="DE222" s="479"/>
      <c r="DF222" s="479"/>
      <c r="DG222" s="479"/>
      <c r="DH222" s="479"/>
      <c r="DI222" s="479"/>
      <c r="DJ222" s="479"/>
      <c r="DK222" s="479"/>
      <c r="DL222" s="479"/>
      <c r="DM222" s="479"/>
      <c r="DN222" s="479"/>
      <c r="DO222" s="479"/>
      <c r="DP222" s="479"/>
      <c r="DQ222" s="479"/>
      <c r="DR222" s="479"/>
      <c r="DS222" s="479"/>
      <c r="DT222" s="479"/>
      <c r="DU222" s="479"/>
      <c r="DV222" s="479"/>
      <c r="DW222" s="479"/>
      <c r="DX222" s="479"/>
      <c r="DY222" s="479"/>
      <c r="DZ222" s="479"/>
      <c r="EA222" s="479"/>
      <c r="EB222" s="479"/>
      <c r="EC222" s="479"/>
    </row>
    <row r="223" spans="1:133" x14ac:dyDescent="0.2">
      <c r="C223" s="459"/>
      <c r="D223" s="459"/>
      <c r="E223" s="459"/>
      <c r="F223" s="459"/>
      <c r="G223" s="459"/>
      <c r="H223" s="459"/>
      <c r="I223" s="459"/>
      <c r="J223" s="459"/>
      <c r="K223" s="459"/>
      <c r="L223" s="459"/>
      <c r="M223" s="459"/>
      <c r="N223" s="459"/>
      <c r="O223" s="459"/>
      <c r="P223" s="478"/>
      <c r="Q223" s="479"/>
      <c r="R223" s="479"/>
      <c r="S223" s="479"/>
      <c r="T223" s="479"/>
      <c r="U223" s="479"/>
      <c r="V223" s="479"/>
      <c r="W223" s="479"/>
      <c r="X223" s="479"/>
      <c r="Y223" s="479"/>
      <c r="Z223" s="479"/>
      <c r="AA223" s="479"/>
      <c r="AB223" s="479"/>
      <c r="AC223" s="479"/>
      <c r="AD223" s="479"/>
      <c r="AE223" s="479"/>
      <c r="AF223" s="479"/>
      <c r="AG223" s="479"/>
      <c r="AH223" s="479"/>
      <c r="AI223" s="479"/>
      <c r="AJ223" s="479"/>
      <c r="AK223" s="479"/>
      <c r="AL223" s="479"/>
      <c r="AM223" s="479"/>
      <c r="AN223" s="479"/>
      <c r="AO223" s="479"/>
      <c r="AP223" s="479"/>
      <c r="AQ223" s="479"/>
      <c r="AR223" s="479"/>
      <c r="AS223" s="479"/>
      <c r="AT223" s="479"/>
      <c r="AU223" s="479"/>
      <c r="AV223" s="479"/>
      <c r="AW223" s="479"/>
      <c r="AX223" s="479"/>
      <c r="AY223" s="479"/>
      <c r="AZ223" s="479"/>
      <c r="BA223" s="479"/>
      <c r="BB223" s="479"/>
      <c r="BC223" s="479"/>
      <c r="BD223" s="479"/>
      <c r="BE223" s="479"/>
      <c r="BF223" s="479"/>
      <c r="BG223" s="479"/>
      <c r="BH223" s="479"/>
      <c r="BI223" s="479"/>
      <c r="BJ223" s="479"/>
      <c r="BK223" s="479"/>
      <c r="BL223" s="479"/>
      <c r="BM223" s="479"/>
      <c r="BN223" s="479"/>
      <c r="BO223" s="479"/>
      <c r="BP223" s="479"/>
      <c r="BQ223" s="479"/>
      <c r="BR223" s="479"/>
      <c r="BS223" s="479"/>
      <c r="BT223" s="479"/>
      <c r="BU223" s="479"/>
      <c r="BV223" s="479"/>
      <c r="BW223" s="479"/>
      <c r="BX223" s="479"/>
      <c r="BY223" s="479"/>
      <c r="BZ223" s="479"/>
      <c r="CA223" s="479"/>
      <c r="CB223" s="479"/>
      <c r="CC223" s="479"/>
      <c r="CD223" s="479"/>
      <c r="CE223" s="479"/>
      <c r="CF223" s="479"/>
      <c r="CG223" s="479"/>
      <c r="CH223" s="479"/>
      <c r="CI223" s="479"/>
      <c r="CJ223" s="479"/>
      <c r="CK223" s="479"/>
      <c r="CL223" s="479"/>
      <c r="CM223" s="479"/>
      <c r="CN223" s="479"/>
      <c r="CO223" s="479"/>
      <c r="CP223" s="479"/>
      <c r="CQ223" s="479"/>
      <c r="CR223" s="479"/>
      <c r="CS223" s="479"/>
      <c r="CT223" s="479"/>
      <c r="CU223" s="479"/>
      <c r="CV223" s="479"/>
      <c r="CW223" s="479"/>
      <c r="CX223" s="479"/>
      <c r="CY223" s="479"/>
      <c r="CZ223" s="479"/>
      <c r="DA223" s="479"/>
      <c r="DB223" s="479"/>
      <c r="DC223" s="479"/>
      <c r="DD223" s="479"/>
      <c r="DE223" s="479"/>
      <c r="DF223" s="479"/>
      <c r="DG223" s="479"/>
      <c r="DH223" s="479"/>
      <c r="DI223" s="479"/>
      <c r="DJ223" s="479"/>
      <c r="DK223" s="479"/>
      <c r="DL223" s="479"/>
      <c r="DM223" s="479"/>
      <c r="DN223" s="479"/>
      <c r="DO223" s="479"/>
      <c r="DP223" s="479"/>
      <c r="DQ223" s="479"/>
      <c r="DR223" s="479"/>
      <c r="DS223" s="479"/>
      <c r="DT223" s="479"/>
      <c r="DU223" s="479"/>
      <c r="DV223" s="479"/>
      <c r="DW223" s="479"/>
      <c r="DX223" s="479"/>
      <c r="DY223" s="479"/>
      <c r="DZ223" s="479"/>
      <c r="EA223" s="479"/>
      <c r="EB223" s="479"/>
      <c r="EC223" s="479"/>
    </row>
    <row r="224" spans="1:133" s="455" customFormat="1" x14ac:dyDescent="0.2">
      <c r="A224" s="460"/>
      <c r="B224" s="429"/>
      <c r="C224" s="461"/>
      <c r="D224" s="462"/>
      <c r="E224" s="463"/>
      <c r="F224" s="463"/>
      <c r="G224" s="461"/>
      <c r="H224" s="461"/>
      <c r="I224" s="461"/>
      <c r="J224" s="461"/>
      <c r="K224" s="461"/>
      <c r="L224" s="461"/>
      <c r="M224" s="461"/>
      <c r="N224" s="461"/>
      <c r="O224" s="461"/>
      <c r="P224" s="458"/>
      <c r="Q224" s="459"/>
      <c r="R224" s="459"/>
      <c r="S224" s="459"/>
      <c r="T224" s="459"/>
      <c r="U224" s="459"/>
      <c r="V224" s="459"/>
      <c r="W224" s="459"/>
      <c r="X224" s="459"/>
      <c r="Y224" s="459"/>
      <c r="Z224" s="459"/>
      <c r="AA224" s="459"/>
      <c r="AB224" s="459"/>
      <c r="AC224" s="459"/>
      <c r="AD224" s="459"/>
      <c r="AE224" s="459"/>
      <c r="AF224" s="459"/>
      <c r="AG224" s="459"/>
      <c r="AH224" s="459"/>
      <c r="AI224" s="459"/>
      <c r="AJ224" s="459"/>
      <c r="AK224" s="459"/>
      <c r="AL224" s="459"/>
      <c r="AM224" s="459"/>
      <c r="AN224" s="459"/>
      <c r="AO224" s="459"/>
      <c r="AP224" s="459"/>
      <c r="AQ224" s="459"/>
      <c r="AR224" s="459"/>
      <c r="AS224" s="459"/>
      <c r="AT224" s="459"/>
      <c r="AU224" s="459"/>
      <c r="AV224" s="459"/>
      <c r="AW224" s="459"/>
      <c r="AX224" s="459"/>
      <c r="AY224" s="459"/>
      <c r="AZ224" s="459"/>
      <c r="BA224" s="459"/>
      <c r="BB224" s="459"/>
      <c r="BC224" s="459"/>
      <c r="BD224" s="459"/>
      <c r="BE224" s="459"/>
      <c r="BF224" s="459"/>
      <c r="BG224" s="459"/>
      <c r="BH224" s="459"/>
      <c r="BI224" s="459"/>
      <c r="BJ224" s="459"/>
      <c r="BK224" s="459"/>
      <c r="BL224" s="459"/>
      <c r="BM224" s="459"/>
      <c r="BN224" s="459"/>
      <c r="BO224" s="459"/>
      <c r="BP224" s="459"/>
      <c r="BQ224" s="459"/>
      <c r="BR224" s="459"/>
      <c r="BS224" s="459"/>
      <c r="BT224" s="459"/>
      <c r="BU224" s="459"/>
      <c r="BV224" s="459"/>
      <c r="BW224" s="459"/>
      <c r="BX224" s="459"/>
      <c r="BY224" s="459"/>
      <c r="BZ224" s="459"/>
      <c r="CA224" s="459"/>
      <c r="CB224" s="459"/>
      <c r="CC224" s="459"/>
      <c r="CD224" s="459"/>
      <c r="CE224" s="459"/>
      <c r="CF224" s="459"/>
      <c r="CG224" s="459"/>
      <c r="CH224" s="459"/>
      <c r="CI224" s="459"/>
      <c r="CJ224" s="459"/>
      <c r="CK224" s="459"/>
      <c r="CL224" s="459"/>
      <c r="CM224" s="459"/>
      <c r="CN224" s="459"/>
      <c r="CO224" s="459"/>
      <c r="CP224" s="459"/>
      <c r="CQ224" s="459"/>
      <c r="CR224" s="459"/>
      <c r="CS224" s="459"/>
      <c r="CT224" s="459"/>
      <c r="CU224" s="459"/>
      <c r="CV224" s="459"/>
      <c r="CW224" s="459"/>
      <c r="CX224" s="459"/>
      <c r="CY224" s="459"/>
      <c r="CZ224" s="459"/>
      <c r="DA224" s="459"/>
      <c r="DB224" s="459"/>
      <c r="DC224" s="459"/>
      <c r="DD224" s="459"/>
      <c r="DE224" s="459"/>
      <c r="DF224" s="459"/>
      <c r="DG224" s="459"/>
      <c r="DH224" s="459"/>
      <c r="DI224" s="459"/>
      <c r="DJ224" s="459"/>
      <c r="DK224" s="459"/>
      <c r="DL224" s="459"/>
      <c r="DM224" s="459"/>
      <c r="DN224" s="459"/>
      <c r="DO224" s="459"/>
      <c r="DP224" s="459"/>
      <c r="DQ224" s="459"/>
      <c r="DR224" s="459"/>
      <c r="DS224" s="459"/>
      <c r="DT224" s="459"/>
      <c r="DU224" s="459"/>
      <c r="DV224" s="459"/>
      <c r="DW224" s="459"/>
      <c r="DX224" s="459"/>
      <c r="DY224" s="459"/>
      <c r="DZ224" s="459"/>
      <c r="EA224" s="459"/>
      <c r="EB224" s="459"/>
      <c r="EC224" s="459"/>
    </row>
    <row r="225" spans="1:133" s="455" customFormat="1" ht="15.75" x14ac:dyDescent="0.25">
      <c r="A225" s="460"/>
      <c r="B225" s="464"/>
      <c r="C225" s="461"/>
      <c r="D225" s="462"/>
      <c r="E225" s="463"/>
      <c r="F225" s="463"/>
      <c r="G225" s="461"/>
      <c r="H225" s="461"/>
      <c r="I225" s="461"/>
      <c r="J225" s="461"/>
      <c r="K225" s="461"/>
      <c r="L225" s="461"/>
      <c r="M225" s="461"/>
      <c r="N225" s="461"/>
      <c r="O225" s="461"/>
      <c r="P225" s="458"/>
      <c r="Q225" s="459"/>
      <c r="R225" s="459"/>
      <c r="S225" s="459"/>
      <c r="T225" s="459"/>
      <c r="U225" s="459"/>
      <c r="V225" s="459"/>
      <c r="W225" s="459"/>
      <c r="X225" s="459"/>
      <c r="Y225" s="459"/>
      <c r="Z225" s="459"/>
      <c r="AA225" s="459"/>
      <c r="AB225" s="459"/>
      <c r="AC225" s="459"/>
      <c r="AD225" s="459"/>
      <c r="AE225" s="459"/>
      <c r="AF225" s="459"/>
      <c r="AG225" s="459"/>
      <c r="AH225" s="459"/>
      <c r="AI225" s="459"/>
      <c r="AJ225" s="459"/>
      <c r="AK225" s="459"/>
      <c r="AL225" s="459"/>
      <c r="AM225" s="459"/>
      <c r="AN225" s="459"/>
      <c r="AO225" s="459"/>
      <c r="AP225" s="459"/>
      <c r="AQ225" s="459"/>
      <c r="AR225" s="459"/>
      <c r="AS225" s="459"/>
      <c r="AT225" s="459"/>
      <c r="AU225" s="459"/>
      <c r="AV225" s="459"/>
      <c r="AW225" s="459"/>
      <c r="AX225" s="459"/>
      <c r="AY225" s="459"/>
      <c r="AZ225" s="459"/>
      <c r="BA225" s="459"/>
      <c r="BB225" s="459"/>
      <c r="BC225" s="459"/>
      <c r="BD225" s="459"/>
      <c r="BE225" s="459"/>
      <c r="BF225" s="459"/>
      <c r="BG225" s="459"/>
      <c r="BH225" s="459"/>
      <c r="BI225" s="459"/>
      <c r="BJ225" s="459"/>
      <c r="BK225" s="459"/>
      <c r="BL225" s="459"/>
      <c r="BM225" s="459"/>
      <c r="BN225" s="459"/>
      <c r="BO225" s="459"/>
      <c r="BP225" s="459"/>
      <c r="BQ225" s="459"/>
      <c r="BR225" s="459"/>
      <c r="BS225" s="459"/>
      <c r="BT225" s="459"/>
      <c r="BU225" s="459"/>
      <c r="BV225" s="459"/>
      <c r="BW225" s="459"/>
      <c r="BX225" s="459"/>
      <c r="BY225" s="459"/>
      <c r="BZ225" s="459"/>
      <c r="CA225" s="459"/>
      <c r="CB225" s="459"/>
      <c r="CC225" s="459"/>
      <c r="CD225" s="459"/>
      <c r="CE225" s="459"/>
      <c r="CF225" s="459"/>
      <c r="CG225" s="459"/>
      <c r="CH225" s="459"/>
      <c r="CI225" s="459"/>
      <c r="CJ225" s="459"/>
      <c r="CK225" s="459"/>
      <c r="CL225" s="459"/>
      <c r="CM225" s="459"/>
      <c r="CN225" s="459"/>
      <c r="CO225" s="459"/>
      <c r="CP225" s="459"/>
      <c r="CQ225" s="459"/>
      <c r="CR225" s="459"/>
      <c r="CS225" s="459"/>
      <c r="CT225" s="459"/>
      <c r="CU225" s="459"/>
      <c r="CV225" s="459"/>
      <c r="CW225" s="459"/>
      <c r="CX225" s="459"/>
      <c r="CY225" s="459"/>
      <c r="CZ225" s="459"/>
      <c r="DA225" s="459"/>
      <c r="DB225" s="459"/>
      <c r="DC225" s="459"/>
      <c r="DD225" s="459"/>
      <c r="DE225" s="459"/>
      <c r="DF225" s="459"/>
      <c r="DG225" s="459"/>
      <c r="DH225" s="459"/>
      <c r="DI225" s="459"/>
      <c r="DJ225" s="459"/>
      <c r="DK225" s="459"/>
      <c r="DL225" s="459"/>
      <c r="DM225" s="459"/>
      <c r="DN225" s="459"/>
      <c r="DO225" s="459"/>
      <c r="DP225" s="459"/>
      <c r="DQ225" s="459"/>
      <c r="DR225" s="459"/>
      <c r="DS225" s="459"/>
      <c r="DT225" s="459"/>
      <c r="DU225" s="459"/>
      <c r="DV225" s="459"/>
      <c r="DW225" s="459"/>
      <c r="DX225" s="459"/>
      <c r="DY225" s="459"/>
      <c r="DZ225" s="459"/>
      <c r="EA225" s="459"/>
      <c r="EB225" s="459"/>
      <c r="EC225" s="459"/>
    </row>
    <row r="226" spans="1:133" x14ac:dyDescent="0.2">
      <c r="A226" s="501" t="s">
        <v>430</v>
      </c>
      <c r="B226" s="428" t="str">
        <f>VLOOKUP($A226,СтатьиДЗ,COLUMN(Справочники!D:D)-1,FALSE)</f>
        <v>Основное сырье и материалы</v>
      </c>
      <c r="C226" s="477"/>
      <c r="D226" s="457"/>
      <c r="E226" s="457"/>
      <c r="F226" s="457"/>
      <c r="G226" s="457"/>
      <c r="H226" s="457"/>
      <c r="I226" s="457"/>
      <c r="J226" s="457"/>
      <c r="K226" s="457"/>
      <c r="L226" s="457"/>
      <c r="M226" s="457"/>
      <c r="N226" s="457"/>
      <c r="O226" s="457"/>
      <c r="P226" s="478"/>
      <c r="Q226" s="479"/>
      <c r="R226" s="479"/>
      <c r="S226" s="479"/>
      <c r="T226" s="479"/>
      <c r="U226" s="479"/>
      <c r="V226" s="479"/>
      <c r="W226" s="479"/>
      <c r="X226" s="479"/>
      <c r="Y226" s="479"/>
      <c r="Z226" s="479"/>
      <c r="AA226" s="479"/>
      <c r="AB226" s="479"/>
      <c r="AC226" s="479"/>
      <c r="AD226" s="479"/>
      <c r="AE226" s="479"/>
      <c r="AF226" s="479"/>
      <c r="AG226" s="479"/>
      <c r="AH226" s="479"/>
      <c r="AI226" s="479"/>
      <c r="AJ226" s="479"/>
      <c r="AK226" s="479"/>
      <c r="AL226" s="479"/>
      <c r="AM226" s="479"/>
      <c r="AN226" s="479"/>
      <c r="AO226" s="479"/>
      <c r="AP226" s="479"/>
      <c r="AQ226" s="479"/>
      <c r="AR226" s="479"/>
      <c r="AS226" s="479"/>
      <c r="AT226" s="479"/>
      <c r="AU226" s="479"/>
      <c r="AV226" s="479"/>
      <c r="AW226" s="479"/>
      <c r="AX226" s="479"/>
      <c r="AY226" s="479"/>
      <c r="AZ226" s="479"/>
      <c r="BA226" s="479"/>
      <c r="BB226" s="479"/>
      <c r="BC226" s="479"/>
      <c r="BD226" s="479"/>
      <c r="BE226" s="479"/>
      <c r="BF226" s="479"/>
      <c r="BG226" s="479"/>
      <c r="BH226" s="479"/>
      <c r="BI226" s="479"/>
      <c r="BJ226" s="479"/>
      <c r="BK226" s="479"/>
      <c r="BL226" s="479"/>
      <c r="BM226" s="479"/>
      <c r="BN226" s="479"/>
      <c r="BO226" s="479"/>
      <c r="BP226" s="479"/>
      <c r="BQ226" s="479"/>
      <c r="BR226" s="479"/>
      <c r="BS226" s="479"/>
      <c r="BT226" s="479"/>
      <c r="BU226" s="479"/>
      <c r="BV226" s="479"/>
      <c r="BW226" s="479"/>
      <c r="BX226" s="479"/>
      <c r="BY226" s="479"/>
      <c r="BZ226" s="479"/>
      <c r="CA226" s="479"/>
      <c r="CB226" s="479"/>
      <c r="CC226" s="479"/>
      <c r="CD226" s="479"/>
      <c r="CE226" s="479"/>
      <c r="CF226" s="479"/>
      <c r="CG226" s="479"/>
      <c r="CH226" s="479"/>
      <c r="CI226" s="479"/>
      <c r="CJ226" s="479"/>
      <c r="CK226" s="479"/>
      <c r="CL226" s="479"/>
      <c r="CM226" s="479"/>
      <c r="CN226" s="479"/>
      <c r="CO226" s="479"/>
      <c r="CP226" s="479"/>
      <c r="CQ226" s="479"/>
      <c r="CR226" s="479"/>
      <c r="CS226" s="479"/>
      <c r="CT226" s="479"/>
      <c r="CU226" s="479"/>
      <c r="CV226" s="479"/>
      <c r="CW226" s="479"/>
      <c r="CX226" s="479"/>
      <c r="CY226" s="479"/>
      <c r="CZ226" s="479"/>
      <c r="DA226" s="479"/>
      <c r="DB226" s="479"/>
      <c r="DC226" s="479"/>
      <c r="DD226" s="479"/>
      <c r="DE226" s="479"/>
      <c r="DF226" s="479"/>
      <c r="DG226" s="479"/>
      <c r="DH226" s="479"/>
      <c r="DI226" s="479"/>
      <c r="DJ226" s="479"/>
      <c r="DK226" s="479"/>
      <c r="DL226" s="479"/>
      <c r="DM226" s="479"/>
      <c r="DN226" s="479"/>
      <c r="DO226" s="479"/>
      <c r="DP226" s="479"/>
      <c r="DQ226" s="479"/>
      <c r="DR226" s="479"/>
      <c r="DS226" s="479"/>
      <c r="DT226" s="479"/>
      <c r="DU226" s="479"/>
      <c r="DV226" s="479"/>
      <c r="DW226" s="479"/>
      <c r="DX226" s="479"/>
      <c r="DY226" s="479"/>
      <c r="DZ226" s="479"/>
      <c r="EA226" s="479"/>
      <c r="EB226" s="479"/>
      <c r="EC226" s="479"/>
    </row>
    <row r="227" spans="1:133" s="472" customFormat="1" ht="11.25" x14ac:dyDescent="0.2">
      <c r="A227" s="471" t="s">
        <v>328</v>
      </c>
      <c r="C227" s="473"/>
      <c r="D227" s="474" t="e">
        <f>C232/((C229)/30)</f>
        <v>#DIV/0!</v>
      </c>
      <c r="E227" s="474">
        <f t="shared" ref="E227:J227" si="25">D232/((E229)/30)</f>
        <v>95.076770845548026</v>
      </c>
      <c r="F227" s="474">
        <f t="shared" si="25"/>
        <v>48.921109115401883</v>
      </c>
      <c r="G227" s="474">
        <f t="shared" si="25"/>
        <v>38.116207875264926</v>
      </c>
      <c r="H227" s="474">
        <f t="shared" si="25"/>
        <v>67.029765056267422</v>
      </c>
      <c r="I227" s="474">
        <f t="shared" si="25"/>
        <v>45.671222958225414</v>
      </c>
      <c r="J227" s="474">
        <f t="shared" si="25"/>
        <v>69.811239827265581</v>
      </c>
      <c r="K227" s="474">
        <f>J232/((J229)/30)</f>
        <v>56.553280269615669</v>
      </c>
      <c r="L227" s="474" t="e">
        <f>K232/((K229)/30)</f>
        <v>#DIV/0!</v>
      </c>
      <c r="M227" s="474" t="e">
        <f>L232/((L229)/30)</f>
        <v>#DIV/0!</v>
      </c>
      <c r="N227" s="474" t="e">
        <f>M232/((M229)/30)</f>
        <v>#DIV/0!</v>
      </c>
      <c r="O227" s="474" t="e">
        <f>N232/((N229)/30)</f>
        <v>#DIV/0!</v>
      </c>
      <c r="P227" s="475"/>
      <c r="Q227" s="476"/>
      <c r="R227" s="476"/>
      <c r="S227" s="476"/>
      <c r="T227" s="476"/>
      <c r="U227" s="476"/>
      <c r="V227" s="476"/>
      <c r="W227" s="476"/>
      <c r="X227" s="476"/>
      <c r="Y227" s="476"/>
      <c r="Z227" s="476"/>
      <c r="AA227" s="476"/>
      <c r="AB227" s="476"/>
      <c r="AC227" s="476"/>
      <c r="AD227" s="476"/>
      <c r="AE227" s="476"/>
      <c r="AF227" s="476"/>
      <c r="AG227" s="476"/>
      <c r="AH227" s="476"/>
      <c r="AI227" s="476"/>
      <c r="AJ227" s="476"/>
      <c r="AK227" s="476"/>
      <c r="AL227" s="476"/>
      <c r="AM227" s="476"/>
      <c r="AN227" s="476"/>
      <c r="AO227" s="476"/>
      <c r="AP227" s="476"/>
      <c r="AQ227" s="476"/>
      <c r="AR227" s="476"/>
      <c r="AS227" s="476"/>
      <c r="AT227" s="476"/>
      <c r="AU227" s="476"/>
      <c r="AV227" s="476"/>
      <c r="AW227" s="476"/>
      <c r="AX227" s="476"/>
      <c r="AY227" s="476"/>
      <c r="AZ227" s="476"/>
      <c r="BA227" s="476"/>
      <c r="BB227" s="476"/>
      <c r="BC227" s="476"/>
      <c r="BD227" s="476"/>
      <c r="BE227" s="476"/>
      <c r="BF227" s="476"/>
      <c r="BG227" s="476"/>
      <c r="BH227" s="476"/>
      <c r="BI227" s="476"/>
      <c r="BJ227" s="476"/>
      <c r="BK227" s="476"/>
      <c r="BL227" s="476"/>
      <c r="BM227" s="476"/>
      <c r="BN227" s="476"/>
      <c r="BO227" s="476"/>
      <c r="BP227" s="476"/>
      <c r="BQ227" s="476"/>
      <c r="BR227" s="476"/>
      <c r="BS227" s="476"/>
      <c r="BT227" s="476"/>
      <c r="BU227" s="476"/>
      <c r="BV227" s="476"/>
      <c r="BW227" s="476"/>
      <c r="BX227" s="476"/>
      <c r="BY227" s="476"/>
      <c r="BZ227" s="476"/>
      <c r="CA227" s="476"/>
      <c r="CB227" s="476"/>
      <c r="CC227" s="476"/>
      <c r="CD227" s="476"/>
      <c r="CE227" s="476"/>
      <c r="CF227" s="476"/>
      <c r="CG227" s="476"/>
      <c r="CH227" s="476"/>
      <c r="CI227" s="476"/>
      <c r="CJ227" s="476"/>
      <c r="CK227" s="476"/>
      <c r="CL227" s="476"/>
      <c r="CM227" s="476"/>
      <c r="CN227" s="476"/>
      <c r="CO227" s="476"/>
      <c r="CP227" s="476"/>
      <c r="CQ227" s="476"/>
      <c r="CR227" s="476"/>
      <c r="CS227" s="476"/>
      <c r="CT227" s="476"/>
      <c r="CU227" s="476"/>
      <c r="CV227" s="476"/>
      <c r="CW227" s="476"/>
      <c r="CX227" s="476"/>
      <c r="CY227" s="476"/>
      <c r="CZ227" s="476"/>
      <c r="DA227" s="476"/>
      <c r="DB227" s="476"/>
      <c r="DC227" s="476"/>
      <c r="DD227" s="476"/>
      <c r="DE227" s="476"/>
      <c r="DF227" s="476"/>
      <c r="DG227" s="476"/>
      <c r="DH227" s="476"/>
      <c r="DI227" s="476"/>
      <c r="DJ227" s="476"/>
      <c r="DK227" s="476"/>
      <c r="DL227" s="476"/>
      <c r="DM227" s="476"/>
      <c r="DN227" s="476"/>
      <c r="DO227" s="476"/>
      <c r="DP227" s="476"/>
      <c r="DQ227" s="476"/>
      <c r="DR227" s="476"/>
      <c r="DS227" s="476"/>
      <c r="DT227" s="476"/>
      <c r="DU227" s="476"/>
      <c r="DV227" s="476"/>
      <c r="DW227" s="476"/>
      <c r="DX227" s="476"/>
      <c r="DY227" s="476"/>
      <c r="DZ227" s="476"/>
      <c r="EA227" s="476"/>
      <c r="EB227" s="476"/>
      <c r="EC227" s="476"/>
    </row>
    <row r="228" spans="1:133" x14ac:dyDescent="0.2">
      <c r="A228" s="456" t="s">
        <v>312</v>
      </c>
      <c r="C228" s="477"/>
      <c r="D228" s="457">
        <f>C232</f>
        <v>709649</v>
      </c>
      <c r="E228" s="457">
        <f>D232</f>
        <v>634272</v>
      </c>
      <c r="F228" s="457">
        <f t="shared" ref="F228:O228" si="26">E232</f>
        <v>326841.93</v>
      </c>
      <c r="G228" s="457">
        <f t="shared" si="26"/>
        <v>307533</v>
      </c>
      <c r="H228" s="457">
        <f t="shared" si="26"/>
        <v>370803</v>
      </c>
      <c r="I228" s="457">
        <f t="shared" si="26"/>
        <v>374427.94</v>
      </c>
      <c r="J228" s="457">
        <f t="shared" si="26"/>
        <v>411137.38</v>
      </c>
      <c r="K228" s="457">
        <f t="shared" si="26"/>
        <v>333057.65000000002</v>
      </c>
      <c r="L228" s="457">
        <f t="shared" si="26"/>
        <v>0</v>
      </c>
      <c r="M228" s="457">
        <f t="shared" si="26"/>
        <v>0</v>
      </c>
      <c r="N228" s="457">
        <f t="shared" si="26"/>
        <v>0</v>
      </c>
      <c r="O228" s="457">
        <f t="shared" si="26"/>
        <v>0</v>
      </c>
      <c r="P228" s="478">
        <f>C232</f>
        <v>709649</v>
      </c>
      <c r="Q228" s="479"/>
      <c r="R228" s="479"/>
      <c r="S228" s="479"/>
      <c r="T228" s="479"/>
      <c r="U228" s="479"/>
      <c r="V228" s="479"/>
      <c r="W228" s="479"/>
      <c r="X228" s="479"/>
      <c r="Y228" s="479"/>
      <c r="Z228" s="479"/>
      <c r="AA228" s="479"/>
      <c r="AB228" s="479"/>
      <c r="AC228" s="479"/>
      <c r="AD228" s="479"/>
      <c r="AE228" s="479"/>
      <c r="AF228" s="479"/>
      <c r="AG228" s="479"/>
      <c r="AH228" s="479"/>
      <c r="AI228" s="479"/>
      <c r="AJ228" s="479"/>
      <c r="AK228" s="479"/>
      <c r="AL228" s="479"/>
      <c r="AM228" s="479"/>
      <c r="AN228" s="479"/>
      <c r="AO228" s="479"/>
      <c r="AP228" s="479"/>
      <c r="AQ228" s="479"/>
      <c r="AR228" s="479"/>
      <c r="AS228" s="479"/>
      <c r="AT228" s="479"/>
      <c r="AU228" s="479"/>
      <c r="AV228" s="479"/>
      <c r="AW228" s="479"/>
      <c r="AX228" s="479"/>
      <c r="AY228" s="479"/>
      <c r="AZ228" s="479"/>
      <c r="BA228" s="479"/>
      <c r="BB228" s="479"/>
      <c r="BC228" s="479"/>
      <c r="BD228" s="479"/>
      <c r="BE228" s="479"/>
      <c r="BF228" s="479"/>
      <c r="BG228" s="479"/>
      <c r="BH228" s="479"/>
      <c r="BI228" s="479"/>
      <c r="BJ228" s="479"/>
      <c r="BK228" s="479"/>
      <c r="BL228" s="479"/>
      <c r="BM228" s="479"/>
      <c r="BN228" s="479"/>
      <c r="BO228" s="479"/>
      <c r="BP228" s="479"/>
      <c r="BQ228" s="479"/>
      <c r="BR228" s="479"/>
      <c r="BS228" s="479"/>
      <c r="BT228" s="479"/>
      <c r="BU228" s="479"/>
      <c r="BV228" s="479"/>
      <c r="BW228" s="479"/>
      <c r="BX228" s="479"/>
      <c r="BY228" s="479"/>
      <c r="BZ228" s="479"/>
      <c r="CA228" s="479"/>
      <c r="CB228" s="479"/>
      <c r="CC228" s="479"/>
      <c r="CD228" s="479"/>
      <c r="CE228" s="479"/>
      <c r="CF228" s="479"/>
      <c r="CG228" s="479"/>
      <c r="CH228" s="479"/>
      <c r="CI228" s="479"/>
      <c r="CJ228" s="479"/>
      <c r="CK228" s="479"/>
      <c r="CL228" s="479"/>
      <c r="CM228" s="479"/>
      <c r="CN228" s="479"/>
      <c r="CO228" s="479"/>
      <c r="CP228" s="479"/>
      <c r="CQ228" s="479"/>
      <c r="CR228" s="479"/>
      <c r="CS228" s="479"/>
      <c r="CT228" s="479"/>
      <c r="CU228" s="479"/>
      <c r="CV228" s="479"/>
      <c r="CW228" s="479"/>
      <c r="CX228" s="479"/>
      <c r="CY228" s="479"/>
      <c r="CZ228" s="479"/>
      <c r="DA228" s="479"/>
      <c r="DB228" s="479"/>
      <c r="DC228" s="479"/>
      <c r="DD228" s="479"/>
      <c r="DE228" s="479"/>
      <c r="DF228" s="479"/>
      <c r="DG228" s="479"/>
      <c r="DH228" s="479"/>
      <c r="DI228" s="479"/>
      <c r="DJ228" s="479"/>
      <c r="DK228" s="479"/>
      <c r="DL228" s="479"/>
      <c r="DM228" s="479"/>
      <c r="DN228" s="479"/>
      <c r="DO228" s="479"/>
      <c r="DP228" s="479"/>
      <c r="DQ228" s="479"/>
      <c r="DR228" s="479"/>
      <c r="DS228" s="479"/>
      <c r="DT228" s="479"/>
      <c r="DU228" s="479"/>
      <c r="DV228" s="479"/>
      <c r="DW228" s="479"/>
      <c r="DX228" s="479"/>
      <c r="DY228" s="479"/>
      <c r="DZ228" s="479"/>
      <c r="EA228" s="479"/>
      <c r="EB228" s="479"/>
      <c r="EC228" s="479"/>
    </row>
    <row r="229" spans="1:133" x14ac:dyDescent="0.2">
      <c r="B229" s="470" t="s">
        <v>182</v>
      </c>
      <c r="C229" s="457"/>
      <c r="D229" s="800">
        <v>558465</v>
      </c>
      <c r="E229" s="807">
        <v>200134.68937550686</v>
      </c>
      <c r="F229" s="807">
        <v>200430</v>
      </c>
      <c r="G229" s="807">
        <v>242049</v>
      </c>
      <c r="H229" s="807">
        <v>165957.46666666667</v>
      </c>
      <c r="I229" s="807">
        <f>245390.1+559.92</f>
        <v>245950.02000000002</v>
      </c>
      <c r="J229" s="521">
        <f>176177.73+500.43</f>
        <v>176678.16</v>
      </c>
      <c r="K229" s="521"/>
      <c r="L229" s="521"/>
      <c r="M229" s="521"/>
      <c r="N229" s="521"/>
      <c r="O229" s="521"/>
      <c r="P229" s="478">
        <f>SUM(E229:O229)</f>
        <v>1231199.3360421734</v>
      </c>
      <c r="Q229" s="479"/>
      <c r="R229" s="479"/>
      <c r="S229" s="479"/>
      <c r="T229" s="479"/>
      <c r="U229" s="479"/>
      <c r="V229" s="479"/>
      <c r="W229" s="479"/>
      <c r="X229" s="479"/>
      <c r="Y229" s="479"/>
      <c r="Z229" s="479"/>
      <c r="AA229" s="479"/>
      <c r="AB229" s="479"/>
      <c r="AC229" s="479"/>
      <c r="AD229" s="479"/>
      <c r="AE229" s="479"/>
      <c r="AF229" s="479"/>
      <c r="AG229" s="479"/>
      <c r="AH229" s="479"/>
      <c r="AI229" s="479"/>
      <c r="AJ229" s="479"/>
      <c r="AK229" s="479"/>
      <c r="AL229" s="479"/>
      <c r="AM229" s="479"/>
      <c r="AN229" s="479"/>
      <c r="AO229" s="479"/>
      <c r="AP229" s="479"/>
      <c r="AQ229" s="479"/>
      <c r="AR229" s="479"/>
      <c r="AS229" s="479"/>
      <c r="AT229" s="479"/>
      <c r="AU229" s="479"/>
      <c r="AV229" s="479"/>
      <c r="AW229" s="479"/>
      <c r="AX229" s="479"/>
      <c r="AY229" s="479"/>
      <c r="AZ229" s="479"/>
      <c r="BA229" s="479"/>
      <c r="BB229" s="479"/>
      <c r="BC229" s="479"/>
      <c r="BD229" s="479"/>
      <c r="BE229" s="479"/>
      <c r="BF229" s="479"/>
      <c r="BG229" s="479"/>
      <c r="BH229" s="479"/>
      <c r="BI229" s="479"/>
      <c r="BJ229" s="479"/>
      <c r="BK229" s="479"/>
      <c r="BL229" s="479"/>
      <c r="BM229" s="479"/>
      <c r="BN229" s="479"/>
      <c r="BO229" s="479"/>
      <c r="BP229" s="479"/>
      <c r="BQ229" s="479"/>
      <c r="BR229" s="479"/>
      <c r="BS229" s="479"/>
      <c r="BT229" s="479"/>
      <c r="BU229" s="479"/>
      <c r="BV229" s="479"/>
      <c r="BW229" s="479"/>
      <c r="BX229" s="479"/>
      <c r="BY229" s="479"/>
      <c r="BZ229" s="479"/>
      <c r="CA229" s="479"/>
      <c r="CB229" s="479"/>
      <c r="CC229" s="479"/>
      <c r="CD229" s="479"/>
      <c r="CE229" s="479"/>
      <c r="CF229" s="479"/>
      <c r="CG229" s="479"/>
      <c r="CH229" s="479"/>
      <c r="CI229" s="479"/>
      <c r="CJ229" s="479"/>
      <c r="CK229" s="479"/>
      <c r="CL229" s="479"/>
      <c r="CM229" s="479"/>
      <c r="CN229" s="479"/>
      <c r="CO229" s="479"/>
      <c r="CP229" s="479"/>
      <c r="CQ229" s="479"/>
      <c r="CR229" s="479"/>
      <c r="CS229" s="479"/>
      <c r="CT229" s="479"/>
      <c r="CU229" s="479"/>
      <c r="CV229" s="479"/>
      <c r="CW229" s="479"/>
      <c r="CX229" s="479"/>
      <c r="CY229" s="479"/>
      <c r="CZ229" s="479"/>
      <c r="DA229" s="479"/>
      <c r="DB229" s="479"/>
      <c r="DC229" s="479"/>
      <c r="DD229" s="479"/>
      <c r="DE229" s="479"/>
      <c r="DF229" s="479"/>
      <c r="DG229" s="479"/>
      <c r="DH229" s="479"/>
      <c r="DI229" s="479"/>
      <c r="DJ229" s="479"/>
      <c r="DK229" s="479"/>
      <c r="DL229" s="479"/>
      <c r="DM229" s="479"/>
      <c r="DN229" s="479"/>
      <c r="DO229" s="479"/>
      <c r="DP229" s="479"/>
      <c r="DQ229" s="479"/>
      <c r="DR229" s="479"/>
      <c r="DS229" s="479"/>
      <c r="DT229" s="479"/>
      <c r="DU229" s="479"/>
      <c r="DV229" s="479"/>
      <c r="DW229" s="479"/>
      <c r="DX229" s="479"/>
      <c r="DY229" s="479"/>
      <c r="DZ229" s="479"/>
      <c r="EA229" s="479"/>
      <c r="EB229" s="479"/>
      <c r="EC229" s="479"/>
    </row>
    <row r="230" spans="1:133" x14ac:dyDescent="0.2">
      <c r="B230" s="470" t="s">
        <v>183</v>
      </c>
      <c r="C230" s="457"/>
      <c r="D230" s="521">
        <v>616173</v>
      </c>
      <c r="E230" s="521">
        <v>185992</v>
      </c>
      <c r="F230" s="521">
        <v>219126</v>
      </c>
      <c r="G230" s="521">
        <v>178779</v>
      </c>
      <c r="H230" s="521">
        <v>160862</v>
      </c>
      <c r="I230" s="521">
        <f>208680.66+817.03+6494.7</f>
        <v>215992.39</v>
      </c>
      <c r="J230" s="521">
        <f>254257.46+806.74+6493.91</f>
        <v>261558.11</v>
      </c>
      <c r="K230" s="521"/>
      <c r="L230" s="521"/>
      <c r="M230" s="521"/>
      <c r="N230" s="521"/>
      <c r="O230" s="521"/>
      <c r="P230" s="478">
        <f>SUM(D230:O230)</f>
        <v>1838482.5</v>
      </c>
      <c r="Q230" s="479"/>
      <c r="R230" s="479"/>
      <c r="S230" s="479"/>
      <c r="T230" s="479"/>
      <c r="U230" s="479"/>
      <c r="V230" s="479"/>
      <c r="W230" s="479"/>
      <c r="X230" s="479"/>
      <c r="Y230" s="479"/>
      <c r="Z230" s="479"/>
      <c r="AA230" s="479"/>
      <c r="AB230" s="479"/>
      <c r="AC230" s="479"/>
      <c r="AD230" s="479"/>
      <c r="AE230" s="479"/>
      <c r="AF230" s="479"/>
      <c r="AG230" s="479"/>
      <c r="AH230" s="479"/>
      <c r="AI230" s="479"/>
      <c r="AJ230" s="479"/>
      <c r="AK230" s="479"/>
      <c r="AL230" s="479"/>
      <c r="AM230" s="479"/>
      <c r="AN230" s="479"/>
      <c r="AO230" s="479"/>
      <c r="AP230" s="479"/>
      <c r="AQ230" s="479"/>
      <c r="AR230" s="479"/>
      <c r="AS230" s="479"/>
      <c r="AT230" s="479"/>
      <c r="AU230" s="479"/>
      <c r="AV230" s="479"/>
      <c r="AW230" s="479"/>
      <c r="AX230" s="479"/>
      <c r="AY230" s="479"/>
      <c r="AZ230" s="479"/>
      <c r="BA230" s="479"/>
      <c r="BB230" s="479"/>
      <c r="BC230" s="479"/>
      <c r="BD230" s="479"/>
      <c r="BE230" s="479"/>
      <c r="BF230" s="479"/>
      <c r="BG230" s="479"/>
      <c r="BH230" s="479"/>
      <c r="BI230" s="479"/>
      <c r="BJ230" s="479"/>
      <c r="BK230" s="479"/>
      <c r="BL230" s="479"/>
      <c r="BM230" s="479"/>
      <c r="BN230" s="479"/>
      <c r="BO230" s="479"/>
      <c r="BP230" s="479"/>
      <c r="BQ230" s="479"/>
      <c r="BR230" s="479"/>
      <c r="BS230" s="479"/>
      <c r="BT230" s="479"/>
      <c r="BU230" s="479"/>
      <c r="BV230" s="479"/>
      <c r="BW230" s="479"/>
      <c r="BX230" s="479"/>
      <c r="BY230" s="479"/>
      <c r="BZ230" s="479"/>
      <c r="CA230" s="479"/>
      <c r="CB230" s="479"/>
      <c r="CC230" s="479"/>
      <c r="CD230" s="479"/>
      <c r="CE230" s="479"/>
      <c r="CF230" s="479"/>
      <c r="CG230" s="479"/>
      <c r="CH230" s="479"/>
      <c r="CI230" s="479"/>
      <c r="CJ230" s="479"/>
      <c r="CK230" s="479"/>
      <c r="CL230" s="479"/>
      <c r="CM230" s="479"/>
      <c r="CN230" s="479"/>
      <c r="CO230" s="479"/>
      <c r="CP230" s="479"/>
      <c r="CQ230" s="479"/>
      <c r="CR230" s="479"/>
      <c r="CS230" s="479"/>
      <c r="CT230" s="479"/>
      <c r="CU230" s="479"/>
      <c r="CV230" s="479"/>
      <c r="CW230" s="479"/>
      <c r="CX230" s="479"/>
      <c r="CY230" s="479"/>
      <c r="CZ230" s="479"/>
      <c r="DA230" s="479"/>
      <c r="DB230" s="479"/>
      <c r="DC230" s="479"/>
      <c r="DD230" s="479"/>
      <c r="DE230" s="479"/>
      <c r="DF230" s="479"/>
      <c r="DG230" s="479"/>
      <c r="DH230" s="479"/>
      <c r="DI230" s="479"/>
      <c r="DJ230" s="479"/>
      <c r="DK230" s="479"/>
      <c r="DL230" s="479"/>
      <c r="DM230" s="479"/>
      <c r="DN230" s="479"/>
      <c r="DO230" s="479"/>
      <c r="DP230" s="479"/>
      <c r="DQ230" s="479"/>
      <c r="DR230" s="479"/>
      <c r="DS230" s="479"/>
      <c r="DT230" s="479"/>
      <c r="DU230" s="479"/>
      <c r="DV230" s="479"/>
      <c r="DW230" s="479"/>
      <c r="DX230" s="479"/>
      <c r="DY230" s="479"/>
      <c r="DZ230" s="479"/>
      <c r="EA230" s="479"/>
      <c r="EB230" s="479"/>
      <c r="EC230" s="479"/>
    </row>
    <row r="231" spans="1:133" x14ac:dyDescent="0.2">
      <c r="B231" s="470" t="s">
        <v>185</v>
      </c>
      <c r="C231" s="457"/>
      <c r="D231" s="508">
        <f>D232-(D228+D229-D230)</f>
        <v>-17669</v>
      </c>
      <c r="E231" s="508">
        <f t="shared" ref="E231:O231" si="27">E232-(E228+E229-E230)</f>
        <v>-321572.75937550684</v>
      </c>
      <c r="F231" s="508">
        <f t="shared" si="27"/>
        <v>-612.92999999993481</v>
      </c>
      <c r="G231" s="508">
        <f t="shared" si="27"/>
        <v>0</v>
      </c>
      <c r="H231" s="508">
        <f t="shared" si="27"/>
        <v>-1470.5266666666721</v>
      </c>
      <c r="I231" s="508">
        <f t="shared" si="27"/>
        <v>6751.8100000000559</v>
      </c>
      <c r="J231" s="508">
        <f t="shared" si="27"/>
        <v>6800.2199999999721</v>
      </c>
      <c r="K231" s="508">
        <f t="shared" si="27"/>
        <v>-333057.65000000002</v>
      </c>
      <c r="L231" s="508">
        <f t="shared" si="27"/>
        <v>0</v>
      </c>
      <c r="M231" s="508">
        <f t="shared" si="27"/>
        <v>0</v>
      </c>
      <c r="N231" s="508">
        <f t="shared" si="27"/>
        <v>0</v>
      </c>
      <c r="O231" s="508">
        <f t="shared" si="27"/>
        <v>0</v>
      </c>
      <c r="P231" s="478"/>
      <c r="Q231" s="479"/>
      <c r="R231" s="479"/>
      <c r="S231" s="479"/>
      <c r="T231" s="479"/>
      <c r="U231" s="479"/>
      <c r="V231" s="479"/>
      <c r="W231" s="479"/>
      <c r="X231" s="479"/>
      <c r="Y231" s="479"/>
      <c r="Z231" s="479"/>
      <c r="AA231" s="479"/>
      <c r="AB231" s="479"/>
      <c r="AC231" s="479"/>
      <c r="AD231" s="479"/>
      <c r="AE231" s="479"/>
      <c r="AF231" s="479"/>
      <c r="AG231" s="479"/>
      <c r="AH231" s="479"/>
      <c r="AI231" s="479"/>
      <c r="AJ231" s="479"/>
      <c r="AK231" s="479"/>
      <c r="AL231" s="479"/>
      <c r="AM231" s="479"/>
      <c r="AN231" s="479"/>
      <c r="AO231" s="479"/>
      <c r="AP231" s="479"/>
      <c r="AQ231" s="479"/>
      <c r="AR231" s="479"/>
      <c r="AS231" s="479"/>
      <c r="AT231" s="479"/>
      <c r="AU231" s="479"/>
      <c r="AV231" s="479"/>
      <c r="AW231" s="479"/>
      <c r="AX231" s="479"/>
      <c r="AY231" s="479"/>
      <c r="AZ231" s="479"/>
      <c r="BA231" s="479"/>
      <c r="BB231" s="479"/>
      <c r="BC231" s="479"/>
      <c r="BD231" s="479"/>
      <c r="BE231" s="479"/>
      <c r="BF231" s="479"/>
      <c r="BG231" s="479"/>
      <c r="BH231" s="479"/>
      <c r="BI231" s="479"/>
      <c r="BJ231" s="479"/>
      <c r="BK231" s="479"/>
      <c r="BL231" s="479"/>
      <c r="BM231" s="479"/>
      <c r="BN231" s="479"/>
      <c r="BO231" s="479"/>
      <c r="BP231" s="479"/>
      <c r="BQ231" s="479"/>
      <c r="BR231" s="479"/>
      <c r="BS231" s="479"/>
      <c r="BT231" s="479"/>
      <c r="BU231" s="479"/>
      <c r="BV231" s="479"/>
      <c r="BW231" s="479"/>
      <c r="BX231" s="479"/>
      <c r="BY231" s="479"/>
      <c r="BZ231" s="479"/>
      <c r="CA231" s="479"/>
      <c r="CB231" s="479"/>
      <c r="CC231" s="479"/>
      <c r="CD231" s="479"/>
      <c r="CE231" s="479"/>
      <c r="CF231" s="479"/>
      <c r="CG231" s="479"/>
      <c r="CH231" s="479"/>
      <c r="CI231" s="479"/>
      <c r="CJ231" s="479"/>
      <c r="CK231" s="479"/>
      <c r="CL231" s="479"/>
      <c r="CM231" s="479"/>
      <c r="CN231" s="479"/>
      <c r="CO231" s="479"/>
      <c r="CP231" s="479"/>
      <c r="CQ231" s="479"/>
      <c r="CR231" s="479"/>
      <c r="CS231" s="479"/>
      <c r="CT231" s="479"/>
      <c r="CU231" s="479"/>
      <c r="CV231" s="479"/>
      <c r="CW231" s="479"/>
      <c r="CX231" s="479"/>
      <c r="CY231" s="479"/>
      <c r="CZ231" s="479"/>
      <c r="DA231" s="479"/>
      <c r="DB231" s="479"/>
      <c r="DC231" s="479"/>
      <c r="DD231" s="479"/>
      <c r="DE231" s="479"/>
      <c r="DF231" s="479"/>
      <c r="DG231" s="479"/>
      <c r="DH231" s="479"/>
      <c r="DI231" s="479"/>
      <c r="DJ231" s="479"/>
      <c r="DK231" s="479"/>
      <c r="DL231" s="479"/>
      <c r="DM231" s="479"/>
      <c r="DN231" s="479"/>
      <c r="DO231" s="479"/>
      <c r="DP231" s="479"/>
      <c r="DQ231" s="479"/>
      <c r="DR231" s="479"/>
      <c r="DS231" s="479"/>
      <c r="DT231" s="479"/>
      <c r="DU231" s="479"/>
      <c r="DV231" s="479"/>
      <c r="DW231" s="479"/>
      <c r="DX231" s="479"/>
      <c r="DY231" s="479"/>
      <c r="DZ231" s="479"/>
      <c r="EA231" s="479"/>
      <c r="EB231" s="479"/>
      <c r="EC231" s="479"/>
    </row>
    <row r="232" spans="1:133" x14ac:dyDescent="0.2">
      <c r="A232" s="483" t="s">
        <v>313</v>
      </c>
      <c r="B232" s="484"/>
      <c r="C232" s="520">
        <v>709649</v>
      </c>
      <c r="D232" s="520">
        <v>634272</v>
      </c>
      <c r="E232" s="520">
        <v>326841.93</v>
      </c>
      <c r="F232" s="520">
        <v>307533</v>
      </c>
      <c r="G232" s="520">
        <v>370803</v>
      </c>
      <c r="H232" s="520">
        <v>374427.94</v>
      </c>
      <c r="I232" s="520">
        <v>411137.38</v>
      </c>
      <c r="J232" s="520">
        <v>333057.65000000002</v>
      </c>
      <c r="K232" s="520"/>
      <c r="L232" s="520"/>
      <c r="M232" s="520"/>
      <c r="N232" s="520"/>
      <c r="O232" s="520"/>
      <c r="P232" s="500">
        <f>O232</f>
        <v>0</v>
      </c>
      <c r="Q232" s="479"/>
      <c r="R232" s="479"/>
      <c r="S232" s="479"/>
      <c r="T232" s="479"/>
      <c r="U232" s="479"/>
      <c r="V232" s="479"/>
      <c r="W232" s="479"/>
      <c r="X232" s="479"/>
      <c r="Y232" s="479"/>
      <c r="Z232" s="479"/>
      <c r="AA232" s="479"/>
      <c r="AB232" s="479"/>
      <c r="AC232" s="479"/>
      <c r="AD232" s="479"/>
      <c r="AE232" s="479"/>
      <c r="AF232" s="479"/>
      <c r="AG232" s="479"/>
      <c r="AH232" s="479"/>
      <c r="AI232" s="479"/>
      <c r="AJ232" s="479"/>
      <c r="AK232" s="479"/>
      <c r="AL232" s="479"/>
      <c r="AM232" s="479"/>
      <c r="AN232" s="479"/>
      <c r="AO232" s="479"/>
      <c r="AP232" s="479"/>
      <c r="AQ232" s="479"/>
      <c r="AR232" s="479"/>
      <c r="AS232" s="479"/>
      <c r="AT232" s="479"/>
      <c r="AU232" s="479"/>
      <c r="AV232" s="479"/>
      <c r="AW232" s="479"/>
      <c r="AX232" s="479"/>
      <c r="AY232" s="479"/>
      <c r="AZ232" s="479"/>
      <c r="BA232" s="479"/>
      <c r="BB232" s="479"/>
      <c r="BC232" s="479"/>
      <c r="BD232" s="479"/>
      <c r="BE232" s="479"/>
      <c r="BF232" s="479"/>
      <c r="BG232" s="479"/>
      <c r="BH232" s="479"/>
      <c r="BI232" s="479"/>
      <c r="BJ232" s="479"/>
      <c r="BK232" s="479"/>
      <c r="BL232" s="479"/>
      <c r="BM232" s="479"/>
      <c r="BN232" s="479"/>
      <c r="BO232" s="479"/>
      <c r="BP232" s="479"/>
      <c r="BQ232" s="479"/>
      <c r="BR232" s="479"/>
      <c r="BS232" s="479"/>
      <c r="BT232" s="479"/>
      <c r="BU232" s="479"/>
      <c r="BV232" s="479"/>
      <c r="BW232" s="479"/>
      <c r="BX232" s="479"/>
      <c r="BY232" s="479"/>
      <c r="BZ232" s="479"/>
      <c r="CA232" s="479"/>
      <c r="CB232" s="479"/>
      <c r="CC232" s="479"/>
      <c r="CD232" s="479"/>
      <c r="CE232" s="479"/>
      <c r="CF232" s="479"/>
      <c r="CG232" s="479"/>
      <c r="CH232" s="479"/>
      <c r="CI232" s="479"/>
      <c r="CJ232" s="479"/>
      <c r="CK232" s="479"/>
      <c r="CL232" s="479"/>
      <c r="CM232" s="479"/>
      <c r="CN232" s="479"/>
      <c r="CO232" s="479"/>
      <c r="CP232" s="479"/>
      <c r="CQ232" s="479"/>
      <c r="CR232" s="479"/>
      <c r="CS232" s="479"/>
      <c r="CT232" s="479"/>
      <c r="CU232" s="479"/>
      <c r="CV232" s="479"/>
      <c r="CW232" s="479"/>
      <c r="CX232" s="479"/>
      <c r="CY232" s="479"/>
      <c r="CZ232" s="479"/>
      <c r="DA232" s="479"/>
      <c r="DB232" s="479"/>
      <c r="DC232" s="479"/>
      <c r="DD232" s="479"/>
      <c r="DE232" s="479"/>
      <c r="DF232" s="479"/>
      <c r="DG232" s="479"/>
      <c r="DH232" s="479"/>
      <c r="DI232" s="479"/>
      <c r="DJ232" s="479"/>
      <c r="DK232" s="479"/>
      <c r="DL232" s="479"/>
      <c r="DM232" s="479"/>
      <c r="DN232" s="479"/>
      <c r="DO232" s="479"/>
      <c r="DP232" s="479"/>
      <c r="DQ232" s="479"/>
      <c r="DR232" s="479"/>
      <c r="DS232" s="479"/>
      <c r="DT232" s="479"/>
      <c r="DU232" s="479"/>
      <c r="DV232" s="479"/>
      <c r="DW232" s="479"/>
      <c r="DX232" s="479"/>
      <c r="DY232" s="479"/>
      <c r="DZ232" s="479"/>
      <c r="EA232" s="479"/>
      <c r="EB232" s="479"/>
      <c r="EC232" s="479"/>
    </row>
    <row r="233" spans="1:133" s="455" customFormat="1" ht="15.75" x14ac:dyDescent="0.25">
      <c r="A233" s="460"/>
      <c r="B233" s="464"/>
      <c r="C233" s="461"/>
      <c r="D233" s="462"/>
      <c r="E233" s="463"/>
      <c r="F233" s="463"/>
      <c r="G233" s="461"/>
      <c r="H233" s="461"/>
      <c r="I233" s="461"/>
      <c r="J233" s="461"/>
      <c r="K233" s="461"/>
      <c r="L233" s="461"/>
      <c r="M233" s="461"/>
      <c r="N233" s="461"/>
      <c r="O233" s="461"/>
      <c r="P233" s="458"/>
      <c r="Q233" s="459"/>
      <c r="R233" s="459"/>
      <c r="S233" s="459"/>
      <c r="T233" s="459"/>
      <c r="U233" s="459"/>
      <c r="V233" s="459"/>
      <c r="W233" s="459"/>
      <c r="X233" s="459"/>
      <c r="Y233" s="459"/>
      <c r="Z233" s="459"/>
      <c r="AA233" s="459"/>
      <c r="AB233" s="459"/>
      <c r="AC233" s="459"/>
      <c r="AD233" s="459"/>
      <c r="AE233" s="459"/>
      <c r="AF233" s="459"/>
      <c r="AG233" s="459"/>
      <c r="AH233" s="459"/>
      <c r="AI233" s="459"/>
      <c r="AJ233" s="459"/>
      <c r="AK233" s="459"/>
      <c r="AL233" s="459"/>
      <c r="AM233" s="459"/>
      <c r="AN233" s="459"/>
      <c r="AO233" s="459"/>
      <c r="AP233" s="459"/>
      <c r="AQ233" s="459"/>
      <c r="AR233" s="459"/>
      <c r="AS233" s="459"/>
      <c r="AT233" s="459"/>
      <c r="AU233" s="459"/>
      <c r="AV233" s="459"/>
      <c r="AW233" s="459"/>
      <c r="AX233" s="459"/>
      <c r="AY233" s="459"/>
      <c r="AZ233" s="459"/>
      <c r="BA233" s="459"/>
      <c r="BB233" s="459"/>
      <c r="BC233" s="459"/>
      <c r="BD233" s="459"/>
      <c r="BE233" s="459"/>
      <c r="BF233" s="459"/>
      <c r="BG233" s="459"/>
      <c r="BH233" s="459"/>
      <c r="BI233" s="459"/>
      <c r="BJ233" s="459"/>
      <c r="BK233" s="459"/>
      <c r="BL233" s="459"/>
      <c r="BM233" s="459"/>
      <c r="BN233" s="459"/>
      <c r="BO233" s="459"/>
      <c r="BP233" s="459"/>
      <c r="BQ233" s="459"/>
      <c r="BR233" s="459"/>
      <c r="BS233" s="459"/>
      <c r="BT233" s="459"/>
      <c r="BU233" s="459"/>
      <c r="BV233" s="459"/>
      <c r="BW233" s="459"/>
      <c r="BX233" s="459"/>
      <c r="BY233" s="459"/>
      <c r="BZ233" s="459"/>
      <c r="CA233" s="459"/>
      <c r="CB233" s="459"/>
      <c r="CC233" s="459"/>
      <c r="CD233" s="459"/>
      <c r="CE233" s="459"/>
      <c r="CF233" s="459"/>
      <c r="CG233" s="459"/>
      <c r="CH233" s="459"/>
      <c r="CI233" s="459"/>
      <c r="CJ233" s="459"/>
      <c r="CK233" s="459"/>
      <c r="CL233" s="459"/>
      <c r="CM233" s="459"/>
      <c r="CN233" s="459"/>
      <c r="CO233" s="459"/>
      <c r="CP233" s="459"/>
      <c r="CQ233" s="459"/>
      <c r="CR233" s="459"/>
      <c r="CS233" s="459"/>
      <c r="CT233" s="459"/>
      <c r="CU233" s="459"/>
      <c r="CV233" s="459"/>
      <c r="CW233" s="459"/>
      <c r="CX233" s="459"/>
      <c r="CY233" s="459"/>
      <c r="CZ233" s="459"/>
      <c r="DA233" s="459"/>
      <c r="DB233" s="459"/>
      <c r="DC233" s="459"/>
      <c r="DD233" s="459"/>
      <c r="DE233" s="459"/>
      <c r="DF233" s="459"/>
      <c r="DG233" s="459"/>
      <c r="DH233" s="459"/>
      <c r="DI233" s="459"/>
      <c r="DJ233" s="459"/>
      <c r="DK233" s="459"/>
      <c r="DL233" s="459"/>
      <c r="DM233" s="459"/>
      <c r="DN233" s="459"/>
      <c r="DO233" s="459"/>
      <c r="DP233" s="459"/>
      <c r="DQ233" s="459"/>
      <c r="DR233" s="459"/>
      <c r="DS233" s="459"/>
      <c r="DT233" s="459"/>
      <c r="DU233" s="459"/>
      <c r="DV233" s="459"/>
      <c r="DW233" s="459"/>
      <c r="DX233" s="459"/>
      <c r="DY233" s="459"/>
      <c r="DZ233" s="459"/>
      <c r="EA233" s="459"/>
      <c r="EB233" s="459"/>
      <c r="EC233" s="459"/>
    </row>
    <row r="234" spans="1:133" x14ac:dyDescent="0.2">
      <c r="A234" s="497" t="s">
        <v>428</v>
      </c>
      <c r="B234" s="428" t="str">
        <f>VLOOKUP($A234,СтатьиДЗ,COLUMN(Справочники!D:D)-1,FALSE)</f>
        <v>Материальные затраты</v>
      </c>
      <c r="C234" s="1001" t="s">
        <v>1065</v>
      </c>
      <c r="D234" s="1001"/>
      <c r="E234" s="1001"/>
      <c r="F234" s="457"/>
      <c r="G234" s="457"/>
      <c r="H234" s="457"/>
      <c r="I234" s="457"/>
      <c r="J234" s="457"/>
      <c r="K234" s="457"/>
      <c r="L234" s="457"/>
      <c r="M234" s="457"/>
      <c r="N234" s="457"/>
      <c r="O234" s="457"/>
      <c r="P234" s="478"/>
      <c r="Q234" s="479"/>
      <c r="R234" s="479"/>
      <c r="S234" s="479"/>
      <c r="T234" s="479"/>
      <c r="U234" s="479"/>
      <c r="V234" s="479"/>
      <c r="W234" s="479"/>
      <c r="X234" s="479"/>
      <c r="Y234" s="479"/>
      <c r="Z234" s="479"/>
      <c r="AA234" s="479"/>
      <c r="AB234" s="479"/>
      <c r="AC234" s="479"/>
      <c r="AD234" s="479"/>
      <c r="AE234" s="479"/>
      <c r="AF234" s="479"/>
      <c r="AG234" s="479"/>
      <c r="AH234" s="479"/>
      <c r="AI234" s="479"/>
      <c r="AJ234" s="479"/>
      <c r="AK234" s="479"/>
      <c r="AL234" s="479"/>
      <c r="AM234" s="479"/>
      <c r="AN234" s="479"/>
      <c r="AO234" s="479"/>
      <c r="AP234" s="479"/>
      <c r="AQ234" s="479"/>
      <c r="AR234" s="479"/>
      <c r="AS234" s="479"/>
      <c r="AT234" s="479"/>
      <c r="AU234" s="479"/>
      <c r="AV234" s="479"/>
      <c r="AW234" s="479"/>
      <c r="AX234" s="479"/>
      <c r="AY234" s="479"/>
      <c r="AZ234" s="479"/>
      <c r="BA234" s="479"/>
      <c r="BB234" s="479"/>
      <c r="BC234" s="479"/>
      <c r="BD234" s="479"/>
      <c r="BE234" s="479"/>
      <c r="BF234" s="479"/>
      <c r="BG234" s="479"/>
      <c r="BH234" s="479"/>
      <c r="BI234" s="479"/>
      <c r="BJ234" s="479"/>
      <c r="BK234" s="479"/>
      <c r="BL234" s="479"/>
      <c r="BM234" s="479"/>
      <c r="BN234" s="479"/>
      <c r="BO234" s="479"/>
      <c r="BP234" s="479"/>
      <c r="BQ234" s="479"/>
      <c r="BR234" s="479"/>
      <c r="BS234" s="479"/>
      <c r="BT234" s="479"/>
      <c r="BU234" s="479"/>
      <c r="BV234" s="479"/>
      <c r="BW234" s="479"/>
      <c r="BX234" s="479"/>
      <c r="BY234" s="479"/>
      <c r="BZ234" s="479"/>
      <c r="CA234" s="479"/>
      <c r="CB234" s="479"/>
      <c r="CC234" s="479"/>
      <c r="CD234" s="479"/>
      <c r="CE234" s="479"/>
      <c r="CF234" s="479"/>
      <c r="CG234" s="479"/>
      <c r="CH234" s="479"/>
      <c r="CI234" s="479"/>
      <c r="CJ234" s="479"/>
      <c r="CK234" s="479"/>
      <c r="CL234" s="479"/>
      <c r="CM234" s="479"/>
      <c r="CN234" s="479"/>
      <c r="CO234" s="479"/>
      <c r="CP234" s="479"/>
      <c r="CQ234" s="479"/>
      <c r="CR234" s="479"/>
      <c r="CS234" s="479"/>
      <c r="CT234" s="479"/>
      <c r="CU234" s="479"/>
      <c r="CV234" s="479"/>
      <c r="CW234" s="479"/>
      <c r="CX234" s="479"/>
      <c r="CY234" s="479"/>
      <c r="CZ234" s="479"/>
      <c r="DA234" s="479"/>
      <c r="DB234" s="479"/>
      <c r="DC234" s="479"/>
      <c r="DD234" s="479"/>
      <c r="DE234" s="479"/>
      <c r="DF234" s="479"/>
      <c r="DG234" s="479"/>
      <c r="DH234" s="479"/>
      <c r="DI234" s="479"/>
      <c r="DJ234" s="479"/>
      <c r="DK234" s="479"/>
      <c r="DL234" s="479"/>
      <c r="DM234" s="479"/>
      <c r="DN234" s="479"/>
      <c r="DO234" s="479"/>
      <c r="DP234" s="479"/>
      <c r="DQ234" s="479"/>
      <c r="DR234" s="479"/>
      <c r="DS234" s="479"/>
      <c r="DT234" s="479"/>
      <c r="DU234" s="479"/>
      <c r="DV234" s="479"/>
      <c r="DW234" s="479"/>
      <c r="DX234" s="479"/>
      <c r="DY234" s="479"/>
      <c r="DZ234" s="479"/>
      <c r="EA234" s="479"/>
      <c r="EB234" s="479"/>
      <c r="EC234" s="479"/>
    </row>
    <row r="235" spans="1:133" s="472" customFormat="1" ht="11.25" x14ac:dyDescent="0.2">
      <c r="A235" s="471" t="s">
        <v>328</v>
      </c>
      <c r="C235" s="473"/>
      <c r="D235" s="474" t="e">
        <f t="shared" ref="D235:O235" si="28">C240/((C237)/30)</f>
        <v>#DIV/0!</v>
      </c>
      <c r="E235" s="474" t="e">
        <f t="shared" si="28"/>
        <v>#DIV/0!</v>
      </c>
      <c r="F235" s="474" t="e">
        <f t="shared" si="28"/>
        <v>#DIV/0!</v>
      </c>
      <c r="G235" s="474" t="e">
        <f t="shared" si="28"/>
        <v>#DIV/0!</v>
      </c>
      <c r="H235" s="474" t="e">
        <f t="shared" si="28"/>
        <v>#DIV/0!</v>
      </c>
      <c r="I235" s="474" t="e">
        <f t="shared" si="28"/>
        <v>#DIV/0!</v>
      </c>
      <c r="J235" s="474" t="e">
        <f t="shared" si="28"/>
        <v>#DIV/0!</v>
      </c>
      <c r="K235" s="474" t="e">
        <f t="shared" si="28"/>
        <v>#DIV/0!</v>
      </c>
      <c r="L235" s="474" t="e">
        <f t="shared" si="28"/>
        <v>#DIV/0!</v>
      </c>
      <c r="M235" s="474" t="e">
        <f t="shared" si="28"/>
        <v>#DIV/0!</v>
      </c>
      <c r="N235" s="474" t="e">
        <f t="shared" si="28"/>
        <v>#DIV/0!</v>
      </c>
      <c r="O235" s="474" t="e">
        <f t="shared" si="28"/>
        <v>#DIV/0!</v>
      </c>
      <c r="P235" s="475"/>
      <c r="Q235" s="476"/>
      <c r="R235" s="476"/>
      <c r="S235" s="476"/>
      <c r="T235" s="476"/>
      <c r="U235" s="476"/>
      <c r="V235" s="476"/>
      <c r="W235" s="476"/>
      <c r="X235" s="476"/>
      <c r="Y235" s="476"/>
      <c r="Z235" s="476"/>
      <c r="AA235" s="476"/>
      <c r="AB235" s="476"/>
      <c r="AC235" s="476"/>
      <c r="AD235" s="476"/>
      <c r="AE235" s="476"/>
      <c r="AF235" s="476"/>
      <c r="AG235" s="476"/>
      <c r="AH235" s="476"/>
      <c r="AI235" s="476"/>
      <c r="AJ235" s="476"/>
      <c r="AK235" s="476"/>
      <c r="AL235" s="476"/>
      <c r="AM235" s="476"/>
      <c r="AN235" s="476"/>
      <c r="AO235" s="476"/>
      <c r="AP235" s="476"/>
      <c r="AQ235" s="476"/>
      <c r="AR235" s="476"/>
      <c r="AS235" s="476"/>
      <c r="AT235" s="476"/>
      <c r="AU235" s="476"/>
      <c r="AV235" s="476"/>
      <c r="AW235" s="476"/>
      <c r="AX235" s="476"/>
      <c r="AY235" s="476"/>
      <c r="AZ235" s="476"/>
      <c r="BA235" s="476"/>
      <c r="BB235" s="476"/>
      <c r="BC235" s="476"/>
      <c r="BD235" s="476"/>
      <c r="BE235" s="476"/>
      <c r="BF235" s="476"/>
      <c r="BG235" s="476"/>
      <c r="BH235" s="476"/>
      <c r="BI235" s="476"/>
      <c r="BJ235" s="476"/>
      <c r="BK235" s="476"/>
      <c r="BL235" s="476"/>
      <c r="BM235" s="476"/>
      <c r="BN235" s="476"/>
      <c r="BO235" s="476"/>
      <c r="BP235" s="476"/>
      <c r="BQ235" s="476"/>
      <c r="BR235" s="476"/>
      <c r="BS235" s="476"/>
      <c r="BT235" s="476"/>
      <c r="BU235" s="476"/>
      <c r="BV235" s="476"/>
      <c r="BW235" s="476"/>
      <c r="BX235" s="476"/>
      <c r="BY235" s="476"/>
      <c r="BZ235" s="476"/>
      <c r="CA235" s="476"/>
      <c r="CB235" s="476"/>
      <c r="CC235" s="476"/>
      <c r="CD235" s="476"/>
      <c r="CE235" s="476"/>
      <c r="CF235" s="476"/>
      <c r="CG235" s="476"/>
      <c r="CH235" s="476"/>
      <c r="CI235" s="476"/>
      <c r="CJ235" s="476"/>
      <c r="CK235" s="476"/>
      <c r="CL235" s="476"/>
      <c r="CM235" s="476"/>
      <c r="CN235" s="476"/>
      <c r="CO235" s="476"/>
      <c r="CP235" s="476"/>
      <c r="CQ235" s="476"/>
      <c r="CR235" s="476"/>
      <c r="CS235" s="476"/>
      <c r="CT235" s="476"/>
      <c r="CU235" s="476"/>
      <c r="CV235" s="476"/>
      <c r="CW235" s="476"/>
      <c r="CX235" s="476"/>
      <c r="CY235" s="476"/>
      <c r="CZ235" s="476"/>
      <c r="DA235" s="476"/>
      <c r="DB235" s="476"/>
      <c r="DC235" s="476"/>
      <c r="DD235" s="476"/>
      <c r="DE235" s="476"/>
      <c r="DF235" s="476"/>
      <c r="DG235" s="476"/>
      <c r="DH235" s="476"/>
      <c r="DI235" s="476"/>
      <c r="DJ235" s="476"/>
      <c r="DK235" s="476"/>
      <c r="DL235" s="476"/>
      <c r="DM235" s="476"/>
      <c r="DN235" s="476"/>
      <c r="DO235" s="476"/>
      <c r="DP235" s="476"/>
      <c r="DQ235" s="476"/>
      <c r="DR235" s="476"/>
      <c r="DS235" s="476"/>
      <c r="DT235" s="476"/>
      <c r="DU235" s="476"/>
      <c r="DV235" s="476"/>
      <c r="DW235" s="476"/>
      <c r="DX235" s="476"/>
      <c r="DY235" s="476"/>
      <c r="DZ235" s="476"/>
      <c r="EA235" s="476"/>
      <c r="EB235" s="476"/>
      <c r="EC235" s="476"/>
    </row>
    <row r="236" spans="1:133" x14ac:dyDescent="0.2">
      <c r="A236" s="456" t="s">
        <v>312</v>
      </c>
      <c r="C236" s="477"/>
      <c r="D236" s="457">
        <f t="shared" ref="D236:O236" si="29">C240</f>
        <v>0</v>
      </c>
      <c r="E236" s="457">
        <f t="shared" si="29"/>
        <v>0</v>
      </c>
      <c r="F236" s="457">
        <f t="shared" si="29"/>
        <v>0</v>
      </c>
      <c r="G236" s="457">
        <f t="shared" si="29"/>
        <v>0</v>
      </c>
      <c r="H236" s="457">
        <f t="shared" si="29"/>
        <v>0</v>
      </c>
      <c r="I236" s="457">
        <f t="shared" si="29"/>
        <v>0</v>
      </c>
      <c r="J236" s="457">
        <f t="shared" si="29"/>
        <v>0</v>
      </c>
      <c r="K236" s="457">
        <f t="shared" si="29"/>
        <v>0</v>
      </c>
      <c r="L236" s="457">
        <f t="shared" si="29"/>
        <v>0</v>
      </c>
      <c r="M236" s="457">
        <f t="shared" si="29"/>
        <v>0</v>
      </c>
      <c r="N236" s="457">
        <f t="shared" si="29"/>
        <v>0</v>
      </c>
      <c r="O236" s="457">
        <f t="shared" si="29"/>
        <v>0</v>
      </c>
      <c r="P236" s="478">
        <f>C240</f>
        <v>0</v>
      </c>
      <c r="Q236" s="479"/>
      <c r="R236" s="479"/>
      <c r="S236" s="479"/>
      <c r="T236" s="479"/>
      <c r="U236" s="479"/>
      <c r="V236" s="479"/>
      <c r="W236" s="479"/>
      <c r="X236" s="479"/>
      <c r="Y236" s="479"/>
      <c r="Z236" s="479"/>
      <c r="AA236" s="479"/>
      <c r="AB236" s="479"/>
      <c r="AC236" s="479"/>
      <c r="AD236" s="479"/>
      <c r="AE236" s="479"/>
      <c r="AF236" s="479"/>
      <c r="AG236" s="479"/>
      <c r="AH236" s="479"/>
      <c r="AI236" s="479"/>
      <c r="AJ236" s="479"/>
      <c r="AK236" s="479"/>
      <c r="AL236" s="479"/>
      <c r="AM236" s="479"/>
      <c r="AN236" s="479"/>
      <c r="AO236" s="479"/>
      <c r="AP236" s="479"/>
      <c r="AQ236" s="479"/>
      <c r="AR236" s="479"/>
      <c r="AS236" s="479"/>
      <c r="AT236" s="479"/>
      <c r="AU236" s="479"/>
      <c r="AV236" s="479"/>
      <c r="AW236" s="479"/>
      <c r="AX236" s="479"/>
      <c r="AY236" s="479"/>
      <c r="AZ236" s="479"/>
      <c r="BA236" s="479"/>
      <c r="BB236" s="479"/>
      <c r="BC236" s="479"/>
      <c r="BD236" s="479"/>
      <c r="BE236" s="479"/>
      <c r="BF236" s="479"/>
      <c r="BG236" s="479"/>
      <c r="BH236" s="479"/>
      <c r="BI236" s="479"/>
      <c r="BJ236" s="479"/>
      <c r="BK236" s="479"/>
      <c r="BL236" s="479"/>
      <c r="BM236" s="479"/>
      <c r="BN236" s="479"/>
      <c r="BO236" s="479"/>
      <c r="BP236" s="479"/>
      <c r="BQ236" s="479"/>
      <c r="BR236" s="479"/>
      <c r="BS236" s="479"/>
      <c r="BT236" s="479"/>
      <c r="BU236" s="479"/>
      <c r="BV236" s="479"/>
      <c r="BW236" s="479"/>
      <c r="BX236" s="479"/>
      <c r="BY236" s="479"/>
      <c r="BZ236" s="479"/>
      <c r="CA236" s="479"/>
      <c r="CB236" s="479"/>
      <c r="CC236" s="479"/>
      <c r="CD236" s="479"/>
      <c r="CE236" s="479"/>
      <c r="CF236" s="479"/>
      <c r="CG236" s="479"/>
      <c r="CH236" s="479"/>
      <c r="CI236" s="479"/>
      <c r="CJ236" s="479"/>
      <c r="CK236" s="479"/>
      <c r="CL236" s="479"/>
      <c r="CM236" s="479"/>
      <c r="CN236" s="479"/>
      <c r="CO236" s="479"/>
      <c r="CP236" s="479"/>
      <c r="CQ236" s="479"/>
      <c r="CR236" s="479"/>
      <c r="CS236" s="479"/>
      <c r="CT236" s="479"/>
      <c r="CU236" s="479"/>
      <c r="CV236" s="479"/>
      <c r="CW236" s="479"/>
      <c r="CX236" s="479"/>
      <c r="CY236" s="479"/>
      <c r="CZ236" s="479"/>
      <c r="DA236" s="479"/>
      <c r="DB236" s="479"/>
      <c r="DC236" s="479"/>
      <c r="DD236" s="479"/>
      <c r="DE236" s="479"/>
      <c r="DF236" s="479"/>
      <c r="DG236" s="479"/>
      <c r="DH236" s="479"/>
      <c r="DI236" s="479"/>
      <c r="DJ236" s="479"/>
      <c r="DK236" s="479"/>
      <c r="DL236" s="479"/>
      <c r="DM236" s="479"/>
      <c r="DN236" s="479"/>
      <c r="DO236" s="479"/>
      <c r="DP236" s="479"/>
      <c r="DQ236" s="479"/>
      <c r="DR236" s="479"/>
      <c r="DS236" s="479"/>
      <c r="DT236" s="479"/>
      <c r="DU236" s="479"/>
      <c r="DV236" s="479"/>
      <c r="DW236" s="479"/>
      <c r="DX236" s="479"/>
      <c r="DY236" s="479"/>
      <c r="DZ236" s="479"/>
      <c r="EA236" s="479"/>
      <c r="EB236" s="479"/>
      <c r="EC236" s="479"/>
    </row>
    <row r="237" spans="1:133" x14ac:dyDescent="0.2">
      <c r="B237" s="470" t="s">
        <v>311</v>
      </c>
      <c r="C237" s="480"/>
      <c r="D237" s="457">
        <f>'Сводные расходы'!E29</f>
        <v>0</v>
      </c>
      <c r="E237" s="457">
        <f>'Сводные расходы'!F29</f>
        <v>0</v>
      </c>
      <c r="F237" s="457">
        <f>'Сводные расходы'!G29</f>
        <v>0</v>
      </c>
      <c r="G237" s="457">
        <f>'Сводные расходы'!H29</f>
        <v>0</v>
      </c>
      <c r="H237" s="457">
        <f>'Сводные расходы'!I29</f>
        <v>0</v>
      </c>
      <c r="I237" s="457">
        <f>'Сводные расходы'!J29</f>
        <v>0</v>
      </c>
      <c r="J237" s="457">
        <f>'Сводные расходы'!K29</f>
        <v>0</v>
      </c>
      <c r="K237" s="457">
        <f>'Сводные расходы'!L29</f>
        <v>0</v>
      </c>
      <c r="L237" s="457">
        <f>'Сводные расходы'!M29</f>
        <v>0</v>
      </c>
      <c r="M237" s="457">
        <f>'Сводные расходы'!N29</f>
        <v>0</v>
      </c>
      <c r="N237" s="457">
        <f>'Сводные расходы'!O29</f>
        <v>0</v>
      </c>
      <c r="O237" s="457">
        <f>'Сводные расходы'!P29</f>
        <v>0</v>
      </c>
      <c r="P237" s="478">
        <f>SUM(D237:O237)</f>
        <v>0</v>
      </c>
      <c r="Q237" s="479"/>
      <c r="R237" s="479"/>
      <c r="S237" s="479"/>
      <c r="T237" s="479"/>
      <c r="U237" s="479"/>
      <c r="V237" s="479"/>
      <c r="W237" s="479"/>
      <c r="X237" s="479"/>
      <c r="Y237" s="479"/>
      <c r="Z237" s="479"/>
      <c r="AA237" s="479"/>
      <c r="AB237" s="479"/>
      <c r="AC237" s="479"/>
      <c r="AD237" s="479"/>
      <c r="AE237" s="479"/>
      <c r="AF237" s="479"/>
      <c r="AG237" s="479"/>
      <c r="AH237" s="479"/>
      <c r="AI237" s="479"/>
      <c r="AJ237" s="479"/>
      <c r="AK237" s="479"/>
      <c r="AL237" s="479"/>
      <c r="AM237" s="479"/>
      <c r="AN237" s="479"/>
      <c r="AO237" s="479"/>
      <c r="AP237" s="479"/>
      <c r="AQ237" s="479"/>
      <c r="AR237" s="479"/>
      <c r="AS237" s="479"/>
      <c r="AT237" s="479"/>
      <c r="AU237" s="479"/>
      <c r="AV237" s="479"/>
      <c r="AW237" s="479"/>
      <c r="AX237" s="479"/>
      <c r="AY237" s="479"/>
      <c r="AZ237" s="479"/>
      <c r="BA237" s="479"/>
      <c r="BB237" s="479"/>
      <c r="BC237" s="479"/>
      <c r="BD237" s="479"/>
      <c r="BE237" s="479"/>
      <c r="BF237" s="479"/>
      <c r="BG237" s="479"/>
      <c r="BH237" s="479"/>
      <c r="BI237" s="479"/>
      <c r="BJ237" s="479"/>
      <c r="BK237" s="479"/>
      <c r="BL237" s="479"/>
      <c r="BM237" s="479"/>
      <c r="BN237" s="479"/>
      <c r="BO237" s="479"/>
      <c r="BP237" s="479"/>
      <c r="BQ237" s="479"/>
      <c r="BR237" s="479"/>
      <c r="BS237" s="479"/>
      <c r="BT237" s="479"/>
      <c r="BU237" s="479"/>
      <c r="BV237" s="479"/>
      <c r="BW237" s="479"/>
      <c r="BX237" s="479"/>
      <c r="BY237" s="479"/>
      <c r="BZ237" s="479"/>
      <c r="CA237" s="479"/>
      <c r="CB237" s="479"/>
      <c r="CC237" s="479"/>
      <c r="CD237" s="479"/>
      <c r="CE237" s="479"/>
      <c r="CF237" s="479"/>
      <c r="CG237" s="479"/>
      <c r="CH237" s="479"/>
      <c r="CI237" s="479"/>
      <c r="CJ237" s="479"/>
      <c r="CK237" s="479"/>
      <c r="CL237" s="479"/>
      <c r="CM237" s="479"/>
      <c r="CN237" s="479"/>
      <c r="CO237" s="479"/>
      <c r="CP237" s="479"/>
      <c r="CQ237" s="479"/>
      <c r="CR237" s="479"/>
      <c r="CS237" s="479"/>
      <c r="CT237" s="479"/>
      <c r="CU237" s="479"/>
      <c r="CV237" s="479"/>
      <c r="CW237" s="479"/>
      <c r="CX237" s="479"/>
      <c r="CY237" s="479"/>
      <c r="CZ237" s="479"/>
      <c r="DA237" s="479"/>
      <c r="DB237" s="479"/>
      <c r="DC237" s="479"/>
      <c r="DD237" s="479"/>
      <c r="DE237" s="479"/>
      <c r="DF237" s="479"/>
      <c r="DG237" s="479"/>
      <c r="DH237" s="479"/>
      <c r="DI237" s="479"/>
      <c r="DJ237" s="479"/>
      <c r="DK237" s="479"/>
      <c r="DL237" s="479"/>
      <c r="DM237" s="479"/>
      <c r="DN237" s="479"/>
      <c r="DO237" s="479"/>
      <c r="DP237" s="479"/>
      <c r="DQ237" s="479"/>
      <c r="DR237" s="479"/>
      <c r="DS237" s="479"/>
      <c r="DT237" s="479"/>
      <c r="DU237" s="479"/>
      <c r="DV237" s="479"/>
      <c r="DW237" s="479"/>
      <c r="DX237" s="479"/>
      <c r="DY237" s="479"/>
      <c r="DZ237" s="479"/>
      <c r="EA237" s="479"/>
      <c r="EB237" s="479"/>
      <c r="EC237" s="479"/>
    </row>
    <row r="238" spans="1:133" x14ac:dyDescent="0.2">
      <c r="B238" s="470" t="s">
        <v>330</v>
      </c>
      <c r="C238" s="457"/>
      <c r="D238" s="521"/>
      <c r="E238" s="521"/>
      <c r="F238" s="521"/>
      <c r="G238" s="521"/>
      <c r="H238" s="521"/>
      <c r="I238" s="521"/>
      <c r="J238" s="521"/>
      <c r="K238" s="521"/>
      <c r="L238" s="521"/>
      <c r="M238" s="521"/>
      <c r="N238" s="521"/>
      <c r="O238" s="521"/>
      <c r="P238" s="478">
        <f>SUM(D238:O238)</f>
        <v>0</v>
      </c>
      <c r="Q238" s="479"/>
      <c r="R238" s="479"/>
      <c r="S238" s="479"/>
      <c r="T238" s="479"/>
      <c r="U238" s="479"/>
      <c r="V238" s="479"/>
      <c r="W238" s="479"/>
      <c r="X238" s="479"/>
      <c r="Y238" s="479"/>
      <c r="Z238" s="479"/>
      <c r="AA238" s="479"/>
      <c r="AB238" s="479"/>
      <c r="AC238" s="479"/>
      <c r="AD238" s="479"/>
      <c r="AE238" s="479"/>
      <c r="AF238" s="479"/>
      <c r="AG238" s="479"/>
      <c r="AH238" s="479"/>
      <c r="AI238" s="479"/>
      <c r="AJ238" s="479"/>
      <c r="AK238" s="479"/>
      <c r="AL238" s="479"/>
      <c r="AM238" s="479"/>
      <c r="AN238" s="479"/>
      <c r="AO238" s="479"/>
      <c r="AP238" s="479"/>
      <c r="AQ238" s="479"/>
      <c r="AR238" s="479"/>
      <c r="AS238" s="479"/>
      <c r="AT238" s="479"/>
      <c r="AU238" s="479"/>
      <c r="AV238" s="479"/>
      <c r="AW238" s="479"/>
      <c r="AX238" s="479"/>
      <c r="AY238" s="479"/>
      <c r="AZ238" s="479"/>
      <c r="BA238" s="479"/>
      <c r="BB238" s="479"/>
      <c r="BC238" s="479"/>
      <c r="BD238" s="479"/>
      <c r="BE238" s="479"/>
      <c r="BF238" s="479"/>
      <c r="BG238" s="479"/>
      <c r="BH238" s="479"/>
      <c r="BI238" s="479"/>
      <c r="BJ238" s="479"/>
      <c r="BK238" s="479"/>
      <c r="BL238" s="479"/>
      <c r="BM238" s="479"/>
      <c r="BN238" s="479"/>
      <c r="BO238" s="479"/>
      <c r="BP238" s="479"/>
      <c r="BQ238" s="479"/>
      <c r="BR238" s="479"/>
      <c r="BS238" s="479"/>
      <c r="BT238" s="479"/>
      <c r="BU238" s="479"/>
      <c r="BV238" s="479"/>
      <c r="BW238" s="479"/>
      <c r="BX238" s="479"/>
      <c r="BY238" s="479"/>
      <c r="BZ238" s="479"/>
      <c r="CA238" s="479"/>
      <c r="CB238" s="479"/>
      <c r="CC238" s="479"/>
      <c r="CD238" s="479"/>
      <c r="CE238" s="479"/>
      <c r="CF238" s="479"/>
      <c r="CG238" s="479"/>
      <c r="CH238" s="479"/>
      <c r="CI238" s="479"/>
      <c r="CJ238" s="479"/>
      <c r="CK238" s="479"/>
      <c r="CL238" s="479"/>
      <c r="CM238" s="479"/>
      <c r="CN238" s="479"/>
      <c r="CO238" s="479"/>
      <c r="CP238" s="479"/>
      <c r="CQ238" s="479"/>
      <c r="CR238" s="479"/>
      <c r="CS238" s="479"/>
      <c r="CT238" s="479"/>
      <c r="CU238" s="479"/>
      <c r="CV238" s="479"/>
      <c r="CW238" s="479"/>
      <c r="CX238" s="479"/>
      <c r="CY238" s="479"/>
      <c r="CZ238" s="479"/>
      <c r="DA238" s="479"/>
      <c r="DB238" s="479"/>
      <c r="DC238" s="479"/>
      <c r="DD238" s="479"/>
      <c r="DE238" s="479"/>
      <c r="DF238" s="479"/>
      <c r="DG238" s="479"/>
      <c r="DH238" s="479"/>
      <c r="DI238" s="479"/>
      <c r="DJ238" s="479"/>
      <c r="DK238" s="479"/>
      <c r="DL238" s="479"/>
      <c r="DM238" s="479"/>
      <c r="DN238" s="479"/>
      <c r="DO238" s="479"/>
      <c r="DP238" s="479"/>
      <c r="DQ238" s="479"/>
      <c r="DR238" s="479"/>
      <c r="DS238" s="479"/>
      <c r="DT238" s="479"/>
      <c r="DU238" s="479"/>
      <c r="DV238" s="479"/>
      <c r="DW238" s="479"/>
      <c r="DX238" s="479"/>
      <c r="DY238" s="479"/>
      <c r="DZ238" s="479"/>
      <c r="EA238" s="479"/>
      <c r="EB238" s="479"/>
      <c r="EC238" s="479"/>
    </row>
    <row r="239" spans="1:133" x14ac:dyDescent="0.2">
      <c r="B239" s="470" t="s">
        <v>185</v>
      </c>
      <c r="C239" s="457"/>
      <c r="D239" s="749"/>
      <c r="E239" s="749"/>
      <c r="F239" s="749"/>
      <c r="G239" s="749"/>
      <c r="H239" s="749"/>
      <c r="I239" s="749"/>
      <c r="J239" s="749"/>
      <c r="K239" s="749"/>
      <c r="L239" s="749"/>
      <c r="M239" s="749"/>
      <c r="N239" s="749"/>
      <c r="O239" s="749"/>
      <c r="P239" s="482"/>
      <c r="Q239" s="479"/>
      <c r="R239" s="479"/>
      <c r="S239" s="479"/>
      <c r="T239" s="479"/>
      <c r="U239" s="479"/>
      <c r="V239" s="479"/>
      <c r="W239" s="479"/>
      <c r="X239" s="479"/>
      <c r="Y239" s="479"/>
      <c r="Z239" s="479"/>
      <c r="AA239" s="479"/>
      <c r="AB239" s="479"/>
      <c r="AC239" s="479"/>
      <c r="AD239" s="479"/>
      <c r="AE239" s="479"/>
      <c r="AF239" s="479"/>
      <c r="AG239" s="479"/>
      <c r="AH239" s="479"/>
      <c r="AI239" s="479"/>
      <c r="AJ239" s="479"/>
      <c r="AK239" s="479"/>
      <c r="AL239" s="479"/>
      <c r="AM239" s="479"/>
      <c r="AN239" s="479"/>
      <c r="AO239" s="479"/>
      <c r="AP239" s="479"/>
      <c r="AQ239" s="479"/>
      <c r="AR239" s="479"/>
      <c r="AS239" s="479"/>
      <c r="AT239" s="479"/>
      <c r="AU239" s="479"/>
      <c r="AV239" s="479"/>
      <c r="AW239" s="479"/>
      <c r="AX239" s="479"/>
      <c r="AY239" s="479"/>
      <c r="AZ239" s="479"/>
      <c r="BA239" s="479"/>
      <c r="BB239" s="479"/>
      <c r="BC239" s="479"/>
      <c r="BD239" s="479"/>
      <c r="BE239" s="479"/>
      <c r="BF239" s="479"/>
      <c r="BG239" s="479"/>
      <c r="BH239" s="479"/>
      <c r="BI239" s="479"/>
      <c r="BJ239" s="479"/>
      <c r="BK239" s="479"/>
      <c r="BL239" s="479"/>
      <c r="BM239" s="479"/>
      <c r="BN239" s="479"/>
      <c r="BO239" s="479"/>
      <c r="BP239" s="479"/>
      <c r="BQ239" s="479"/>
      <c r="BR239" s="479"/>
      <c r="BS239" s="479"/>
      <c r="BT239" s="479"/>
      <c r="BU239" s="479"/>
      <c r="BV239" s="479"/>
      <c r="BW239" s="479"/>
      <c r="BX239" s="479"/>
      <c r="BY239" s="479"/>
      <c r="BZ239" s="479"/>
      <c r="CA239" s="479"/>
      <c r="CB239" s="479"/>
      <c r="CC239" s="479"/>
      <c r="CD239" s="479"/>
      <c r="CE239" s="479"/>
      <c r="CF239" s="479"/>
      <c r="CG239" s="479"/>
      <c r="CH239" s="479"/>
      <c r="CI239" s="479"/>
      <c r="CJ239" s="479"/>
      <c r="CK239" s="479"/>
      <c r="CL239" s="479"/>
      <c r="CM239" s="479"/>
      <c r="CN239" s="479"/>
      <c r="CO239" s="479"/>
      <c r="CP239" s="479"/>
      <c r="CQ239" s="479"/>
      <c r="CR239" s="479"/>
      <c r="CS239" s="479"/>
      <c r="CT239" s="479"/>
      <c r="CU239" s="479"/>
      <c r="CV239" s="479"/>
      <c r="CW239" s="479"/>
      <c r="CX239" s="479"/>
      <c r="CY239" s="479"/>
      <c r="CZ239" s="479"/>
      <c r="DA239" s="479"/>
      <c r="DB239" s="479"/>
      <c r="DC239" s="479"/>
      <c r="DD239" s="479"/>
      <c r="DE239" s="479"/>
      <c r="DF239" s="479"/>
      <c r="DG239" s="479"/>
      <c r="DH239" s="479"/>
      <c r="DI239" s="479"/>
      <c r="DJ239" s="479"/>
      <c r="DK239" s="479"/>
      <c r="DL239" s="479"/>
      <c r="DM239" s="479"/>
      <c r="DN239" s="479"/>
      <c r="DO239" s="479"/>
      <c r="DP239" s="479"/>
      <c r="DQ239" s="479"/>
      <c r="DR239" s="479"/>
      <c r="DS239" s="479"/>
      <c r="DT239" s="479"/>
      <c r="DU239" s="479"/>
      <c r="DV239" s="479"/>
      <c r="DW239" s="479"/>
      <c r="DX239" s="479"/>
      <c r="DY239" s="479"/>
      <c r="DZ239" s="479"/>
      <c r="EA239" s="479"/>
      <c r="EB239" s="479"/>
      <c r="EC239" s="479"/>
    </row>
    <row r="240" spans="1:133" x14ac:dyDescent="0.2">
      <c r="A240" s="483" t="s">
        <v>313</v>
      </c>
      <c r="B240" s="484"/>
      <c r="C240" s="498"/>
      <c r="D240" s="457">
        <f>D236+D237-D238-D239</f>
        <v>0</v>
      </c>
      <c r="E240" s="457">
        <f t="shared" ref="E240:O240" si="30">E236+E237-E238-E239</f>
        <v>0</v>
      </c>
      <c r="F240" s="457">
        <f t="shared" si="30"/>
        <v>0</v>
      </c>
      <c r="G240" s="457">
        <f t="shared" si="30"/>
        <v>0</v>
      </c>
      <c r="H240" s="457">
        <f t="shared" si="30"/>
        <v>0</v>
      </c>
      <c r="I240" s="457">
        <f t="shared" si="30"/>
        <v>0</v>
      </c>
      <c r="J240" s="457">
        <f t="shared" si="30"/>
        <v>0</v>
      </c>
      <c r="K240" s="457">
        <f t="shared" si="30"/>
        <v>0</v>
      </c>
      <c r="L240" s="457">
        <f t="shared" si="30"/>
        <v>0</v>
      </c>
      <c r="M240" s="457">
        <f t="shared" si="30"/>
        <v>0</v>
      </c>
      <c r="N240" s="457">
        <f t="shared" si="30"/>
        <v>0</v>
      </c>
      <c r="O240" s="457">
        <f t="shared" si="30"/>
        <v>0</v>
      </c>
      <c r="P240" s="478">
        <f>O240</f>
        <v>0</v>
      </c>
      <c r="Q240" s="479"/>
      <c r="R240" s="479"/>
      <c r="S240" s="479"/>
      <c r="T240" s="479"/>
      <c r="U240" s="479"/>
      <c r="V240" s="479"/>
      <c r="W240" s="479"/>
      <c r="X240" s="479"/>
      <c r="Y240" s="479"/>
      <c r="Z240" s="479"/>
      <c r="AA240" s="479"/>
      <c r="AB240" s="479"/>
      <c r="AC240" s="479"/>
      <c r="AD240" s="479"/>
      <c r="AE240" s="479"/>
      <c r="AF240" s="479"/>
      <c r="AG240" s="479"/>
      <c r="AH240" s="479"/>
      <c r="AI240" s="479"/>
      <c r="AJ240" s="479"/>
      <c r="AK240" s="479"/>
      <c r="AL240" s="479"/>
      <c r="AM240" s="479"/>
      <c r="AN240" s="479"/>
      <c r="AO240" s="479"/>
      <c r="AP240" s="479"/>
      <c r="AQ240" s="479"/>
      <c r="AR240" s="479"/>
      <c r="AS240" s="479"/>
      <c r="AT240" s="479"/>
      <c r="AU240" s="479"/>
      <c r="AV240" s="479"/>
      <c r="AW240" s="479"/>
      <c r="AX240" s="479"/>
      <c r="AY240" s="479"/>
      <c r="AZ240" s="479"/>
      <c r="BA240" s="479"/>
      <c r="BB240" s="479"/>
      <c r="BC240" s="479"/>
      <c r="BD240" s="479"/>
      <c r="BE240" s="479"/>
      <c r="BF240" s="479"/>
      <c r="BG240" s="479"/>
      <c r="BH240" s="479"/>
      <c r="BI240" s="479"/>
      <c r="BJ240" s="479"/>
      <c r="BK240" s="479"/>
      <c r="BL240" s="479"/>
      <c r="BM240" s="479"/>
      <c r="BN240" s="479"/>
      <c r="BO240" s="479"/>
      <c r="BP240" s="479"/>
      <c r="BQ240" s="479"/>
      <c r="BR240" s="479"/>
      <c r="BS240" s="479"/>
      <c r="BT240" s="479"/>
      <c r="BU240" s="479"/>
      <c r="BV240" s="479"/>
      <c r="BW240" s="479"/>
      <c r="BX240" s="479"/>
      <c r="BY240" s="479"/>
      <c r="BZ240" s="479"/>
      <c r="CA240" s="479"/>
      <c r="CB240" s="479"/>
      <c r="CC240" s="479"/>
      <c r="CD240" s="479"/>
      <c r="CE240" s="479"/>
      <c r="CF240" s="479"/>
      <c r="CG240" s="479"/>
      <c r="CH240" s="479"/>
      <c r="CI240" s="479"/>
      <c r="CJ240" s="479"/>
      <c r="CK240" s="479"/>
      <c r="CL240" s="479"/>
      <c r="CM240" s="479"/>
      <c r="CN240" s="479"/>
      <c r="CO240" s="479"/>
      <c r="CP240" s="479"/>
      <c r="CQ240" s="479"/>
      <c r="CR240" s="479"/>
      <c r="CS240" s="479"/>
      <c r="CT240" s="479"/>
      <c r="CU240" s="479"/>
      <c r="CV240" s="479"/>
      <c r="CW240" s="479"/>
      <c r="CX240" s="479"/>
      <c r="CY240" s="479"/>
      <c r="CZ240" s="479"/>
      <c r="DA240" s="479"/>
      <c r="DB240" s="479"/>
      <c r="DC240" s="479"/>
      <c r="DD240" s="479"/>
      <c r="DE240" s="479"/>
      <c r="DF240" s="479"/>
      <c r="DG240" s="479"/>
      <c r="DH240" s="479"/>
      <c r="DI240" s="479"/>
      <c r="DJ240" s="479"/>
      <c r="DK240" s="479"/>
      <c r="DL240" s="479"/>
      <c r="DM240" s="479"/>
      <c r="DN240" s="479"/>
      <c r="DO240" s="479"/>
      <c r="DP240" s="479"/>
      <c r="DQ240" s="479"/>
      <c r="DR240" s="479"/>
      <c r="DS240" s="479"/>
      <c r="DT240" s="479"/>
      <c r="DU240" s="479"/>
      <c r="DV240" s="479"/>
      <c r="DW240" s="479"/>
      <c r="DX240" s="479"/>
      <c r="DY240" s="479"/>
      <c r="DZ240" s="479"/>
      <c r="EA240" s="479"/>
      <c r="EB240" s="479"/>
      <c r="EC240" s="479"/>
    </row>
    <row r="241" spans="1:133" s="455" customFormat="1" ht="15.75" x14ac:dyDescent="0.25">
      <c r="A241" s="460"/>
      <c r="B241" s="464"/>
      <c r="C241" s="461"/>
      <c r="D241" s="462"/>
      <c r="E241" s="463"/>
      <c r="F241" s="463"/>
      <c r="G241" s="461"/>
      <c r="H241" s="461"/>
      <c r="I241" s="461"/>
      <c r="J241" s="461"/>
      <c r="K241" s="461"/>
      <c r="L241" s="461"/>
      <c r="M241" s="461"/>
      <c r="N241" s="461"/>
      <c r="O241" s="461"/>
      <c r="P241" s="458"/>
      <c r="Q241" s="459"/>
      <c r="R241" s="459"/>
      <c r="S241" s="459"/>
      <c r="T241" s="459"/>
      <c r="U241" s="459"/>
      <c r="V241" s="459"/>
      <c r="W241" s="459"/>
      <c r="X241" s="459"/>
      <c r="Y241" s="459"/>
      <c r="Z241" s="459"/>
      <c r="AA241" s="459"/>
      <c r="AB241" s="459"/>
      <c r="AC241" s="459"/>
      <c r="AD241" s="459"/>
      <c r="AE241" s="459"/>
      <c r="AF241" s="459"/>
      <c r="AG241" s="459"/>
      <c r="AH241" s="459"/>
      <c r="AI241" s="459"/>
      <c r="AJ241" s="459"/>
      <c r="AK241" s="459"/>
      <c r="AL241" s="459"/>
      <c r="AM241" s="459"/>
      <c r="AN241" s="459"/>
      <c r="AO241" s="459"/>
      <c r="AP241" s="459"/>
      <c r="AQ241" s="459"/>
      <c r="AR241" s="459"/>
      <c r="AS241" s="459"/>
      <c r="AT241" s="459"/>
      <c r="AU241" s="459"/>
      <c r="AV241" s="459"/>
      <c r="AW241" s="459"/>
      <c r="AX241" s="459"/>
      <c r="AY241" s="459"/>
      <c r="AZ241" s="459"/>
      <c r="BA241" s="459"/>
      <c r="BB241" s="459"/>
      <c r="BC241" s="459"/>
      <c r="BD241" s="459"/>
      <c r="BE241" s="459"/>
      <c r="BF241" s="459"/>
      <c r="BG241" s="459"/>
      <c r="BH241" s="459"/>
      <c r="BI241" s="459"/>
      <c r="BJ241" s="459"/>
      <c r="BK241" s="459"/>
      <c r="BL241" s="459"/>
      <c r="BM241" s="459"/>
      <c r="BN241" s="459"/>
      <c r="BO241" s="459"/>
      <c r="BP241" s="459"/>
      <c r="BQ241" s="459"/>
      <c r="BR241" s="459"/>
      <c r="BS241" s="459"/>
      <c r="BT241" s="459"/>
      <c r="BU241" s="459"/>
      <c r="BV241" s="459"/>
      <c r="BW241" s="459"/>
      <c r="BX241" s="459"/>
      <c r="BY241" s="459"/>
      <c r="BZ241" s="459"/>
      <c r="CA241" s="459"/>
      <c r="CB241" s="459"/>
      <c r="CC241" s="459"/>
      <c r="CD241" s="459"/>
      <c r="CE241" s="459"/>
      <c r="CF241" s="459"/>
      <c r="CG241" s="459"/>
      <c r="CH241" s="459"/>
      <c r="CI241" s="459"/>
      <c r="CJ241" s="459"/>
      <c r="CK241" s="459"/>
      <c r="CL241" s="459"/>
      <c r="CM241" s="459"/>
      <c r="CN241" s="459"/>
      <c r="CO241" s="459"/>
      <c r="CP241" s="459"/>
      <c r="CQ241" s="459"/>
      <c r="CR241" s="459"/>
      <c r="CS241" s="459"/>
      <c r="CT241" s="459"/>
      <c r="CU241" s="459"/>
      <c r="CV241" s="459"/>
      <c r="CW241" s="459"/>
      <c r="CX241" s="459"/>
      <c r="CY241" s="459"/>
      <c r="CZ241" s="459"/>
      <c r="DA241" s="459"/>
      <c r="DB241" s="459"/>
      <c r="DC241" s="459"/>
      <c r="DD241" s="459"/>
      <c r="DE241" s="459"/>
      <c r="DF241" s="459"/>
      <c r="DG241" s="459"/>
      <c r="DH241" s="459"/>
      <c r="DI241" s="459"/>
      <c r="DJ241" s="459"/>
      <c r="DK241" s="459"/>
      <c r="DL241" s="459"/>
      <c r="DM241" s="459"/>
      <c r="DN241" s="459"/>
      <c r="DO241" s="459"/>
      <c r="DP241" s="459"/>
      <c r="DQ241" s="459"/>
      <c r="DR241" s="459"/>
      <c r="DS241" s="459"/>
      <c r="DT241" s="459"/>
      <c r="DU241" s="459"/>
      <c r="DV241" s="459"/>
      <c r="DW241" s="459"/>
      <c r="DX241" s="459"/>
      <c r="DY241" s="459"/>
      <c r="DZ241" s="459"/>
      <c r="EA241" s="459"/>
      <c r="EB241" s="459"/>
      <c r="EC241" s="459"/>
    </row>
    <row r="242" spans="1:133" x14ac:dyDescent="0.2">
      <c r="A242" s="511" t="s">
        <v>462</v>
      </c>
      <c r="B242" s="428" t="str">
        <f>VLOOKUP($A242,СтатьиДЗ,COLUMN(Справочники!D:D)-1,FALSE)</f>
        <v>Услуги сторонних организаций</v>
      </c>
      <c r="C242" s="1001" t="s">
        <v>1065</v>
      </c>
      <c r="D242" s="1001"/>
      <c r="E242" s="1001"/>
      <c r="F242" s="457"/>
      <c r="G242" s="457"/>
      <c r="H242" s="457"/>
      <c r="I242" s="457"/>
      <c r="J242" s="457"/>
      <c r="K242" s="457"/>
      <c r="L242" s="457"/>
      <c r="M242" s="457"/>
      <c r="N242" s="457"/>
      <c r="O242" s="457"/>
      <c r="P242" s="478"/>
      <c r="Q242" s="479"/>
      <c r="R242" s="479"/>
      <c r="S242" s="479"/>
      <c r="T242" s="479"/>
      <c r="U242" s="479"/>
      <c r="V242" s="479"/>
      <c r="W242" s="479"/>
      <c r="X242" s="479"/>
      <c r="Y242" s="479"/>
      <c r="Z242" s="479"/>
      <c r="AA242" s="479"/>
      <c r="AB242" s="479"/>
      <c r="AC242" s="479"/>
      <c r="AD242" s="479"/>
      <c r="AE242" s="479"/>
      <c r="AF242" s="479"/>
      <c r="AG242" s="479"/>
      <c r="AH242" s="479"/>
      <c r="AI242" s="479"/>
      <c r="AJ242" s="479"/>
      <c r="AK242" s="479"/>
      <c r="AL242" s="479"/>
      <c r="AM242" s="479"/>
      <c r="AN242" s="479"/>
      <c r="AO242" s="479"/>
      <c r="AP242" s="479"/>
      <c r="AQ242" s="479"/>
      <c r="AR242" s="479"/>
      <c r="AS242" s="479"/>
      <c r="AT242" s="479"/>
      <c r="AU242" s="479"/>
      <c r="AV242" s="479"/>
      <c r="AW242" s="479"/>
      <c r="AX242" s="479"/>
      <c r="AY242" s="479"/>
      <c r="AZ242" s="479"/>
      <c r="BA242" s="479"/>
      <c r="BB242" s="479"/>
      <c r="BC242" s="479"/>
      <c r="BD242" s="479"/>
      <c r="BE242" s="479"/>
      <c r="BF242" s="479"/>
      <c r="BG242" s="479"/>
      <c r="BH242" s="479"/>
      <c r="BI242" s="479"/>
      <c r="BJ242" s="479"/>
      <c r="BK242" s="479"/>
      <c r="BL242" s="479"/>
      <c r="BM242" s="479"/>
      <c r="BN242" s="479"/>
      <c r="BO242" s="479"/>
      <c r="BP242" s="479"/>
      <c r="BQ242" s="479"/>
      <c r="BR242" s="479"/>
      <c r="BS242" s="479"/>
      <c r="BT242" s="479"/>
      <c r="BU242" s="479"/>
      <c r="BV242" s="479"/>
      <c r="BW242" s="479"/>
      <c r="BX242" s="479"/>
      <c r="BY242" s="479"/>
      <c r="BZ242" s="479"/>
      <c r="CA242" s="479"/>
      <c r="CB242" s="479"/>
      <c r="CC242" s="479"/>
      <c r="CD242" s="479"/>
      <c r="CE242" s="479"/>
      <c r="CF242" s="479"/>
      <c r="CG242" s="479"/>
      <c r="CH242" s="479"/>
      <c r="CI242" s="479"/>
      <c r="CJ242" s="479"/>
      <c r="CK242" s="479"/>
      <c r="CL242" s="479"/>
      <c r="CM242" s="479"/>
      <c r="CN242" s="479"/>
      <c r="CO242" s="479"/>
      <c r="CP242" s="479"/>
      <c r="CQ242" s="479"/>
      <c r="CR242" s="479"/>
      <c r="CS242" s="479"/>
      <c r="CT242" s="479"/>
      <c r="CU242" s="479"/>
      <c r="CV242" s="479"/>
      <c r="CW242" s="479"/>
      <c r="CX242" s="479"/>
      <c r="CY242" s="479"/>
      <c r="CZ242" s="479"/>
      <c r="DA242" s="479"/>
      <c r="DB242" s="479"/>
      <c r="DC242" s="479"/>
      <c r="DD242" s="479"/>
      <c r="DE242" s="479"/>
      <c r="DF242" s="479"/>
      <c r="DG242" s="479"/>
      <c r="DH242" s="479"/>
      <c r="DI242" s="479"/>
      <c r="DJ242" s="479"/>
      <c r="DK242" s="479"/>
      <c r="DL242" s="479"/>
      <c r="DM242" s="479"/>
      <c r="DN242" s="479"/>
      <c r="DO242" s="479"/>
      <c r="DP242" s="479"/>
      <c r="DQ242" s="479"/>
      <c r="DR242" s="479"/>
      <c r="DS242" s="479"/>
      <c r="DT242" s="479"/>
      <c r="DU242" s="479"/>
      <c r="DV242" s="479"/>
      <c r="DW242" s="479"/>
      <c r="DX242" s="479"/>
      <c r="DY242" s="479"/>
      <c r="DZ242" s="479"/>
      <c r="EA242" s="479"/>
      <c r="EB242" s="479"/>
      <c r="EC242" s="479"/>
    </row>
    <row r="243" spans="1:133" s="472" customFormat="1" ht="11.25" x14ac:dyDescent="0.2">
      <c r="A243" s="471" t="s">
        <v>328</v>
      </c>
      <c r="C243" s="473"/>
      <c r="D243" s="474" t="e">
        <f t="shared" ref="D243:O243" si="31">C248/((C245)/30)</f>
        <v>#DIV/0!</v>
      </c>
      <c r="E243" s="474" t="e">
        <f t="shared" si="31"/>
        <v>#DIV/0!</v>
      </c>
      <c r="F243" s="474" t="e">
        <f t="shared" si="31"/>
        <v>#DIV/0!</v>
      </c>
      <c r="G243" s="474" t="e">
        <f t="shared" si="31"/>
        <v>#DIV/0!</v>
      </c>
      <c r="H243" s="474" t="e">
        <f t="shared" si="31"/>
        <v>#DIV/0!</v>
      </c>
      <c r="I243" s="474" t="e">
        <f t="shared" si="31"/>
        <v>#DIV/0!</v>
      </c>
      <c r="J243" s="474" t="e">
        <f t="shared" si="31"/>
        <v>#DIV/0!</v>
      </c>
      <c r="K243" s="474" t="e">
        <f t="shared" si="31"/>
        <v>#DIV/0!</v>
      </c>
      <c r="L243" s="474" t="e">
        <f t="shared" si="31"/>
        <v>#DIV/0!</v>
      </c>
      <c r="M243" s="474" t="e">
        <f t="shared" si="31"/>
        <v>#DIV/0!</v>
      </c>
      <c r="N243" s="474" t="e">
        <f t="shared" si="31"/>
        <v>#DIV/0!</v>
      </c>
      <c r="O243" s="474" t="e">
        <f t="shared" si="31"/>
        <v>#DIV/0!</v>
      </c>
      <c r="P243" s="475"/>
      <c r="Q243" s="476"/>
      <c r="R243" s="476"/>
      <c r="S243" s="476"/>
      <c r="T243" s="476"/>
      <c r="U243" s="476"/>
      <c r="V243" s="476"/>
      <c r="W243" s="476"/>
      <c r="X243" s="476"/>
      <c r="Y243" s="476"/>
      <c r="Z243" s="476"/>
      <c r="AA243" s="476"/>
      <c r="AB243" s="476"/>
      <c r="AC243" s="476"/>
      <c r="AD243" s="476"/>
      <c r="AE243" s="476"/>
      <c r="AF243" s="476"/>
      <c r="AG243" s="476"/>
      <c r="AH243" s="476"/>
      <c r="AI243" s="476"/>
      <c r="AJ243" s="476"/>
      <c r="AK243" s="476"/>
      <c r="AL243" s="476"/>
      <c r="AM243" s="476"/>
      <c r="AN243" s="476"/>
      <c r="AO243" s="476"/>
      <c r="AP243" s="476"/>
      <c r="AQ243" s="476"/>
      <c r="AR243" s="476"/>
      <c r="AS243" s="476"/>
      <c r="AT243" s="476"/>
      <c r="AU243" s="476"/>
      <c r="AV243" s="476"/>
      <c r="AW243" s="476"/>
      <c r="AX243" s="476"/>
      <c r="AY243" s="476"/>
      <c r="AZ243" s="476"/>
      <c r="BA243" s="476"/>
      <c r="BB243" s="476"/>
      <c r="BC243" s="476"/>
      <c r="BD243" s="476"/>
      <c r="BE243" s="476"/>
      <c r="BF243" s="476"/>
      <c r="BG243" s="476"/>
      <c r="BH243" s="476"/>
      <c r="BI243" s="476"/>
      <c r="BJ243" s="476"/>
      <c r="BK243" s="476"/>
      <c r="BL243" s="476"/>
      <c r="BM243" s="476"/>
      <c r="BN243" s="476"/>
      <c r="BO243" s="476"/>
      <c r="BP243" s="476"/>
      <c r="BQ243" s="476"/>
      <c r="BR243" s="476"/>
      <c r="BS243" s="476"/>
      <c r="BT243" s="476"/>
      <c r="BU243" s="476"/>
      <c r="BV243" s="476"/>
      <c r="BW243" s="476"/>
      <c r="BX243" s="476"/>
      <c r="BY243" s="476"/>
      <c r="BZ243" s="476"/>
      <c r="CA243" s="476"/>
      <c r="CB243" s="476"/>
      <c r="CC243" s="476"/>
      <c r="CD243" s="476"/>
      <c r="CE243" s="476"/>
      <c r="CF243" s="476"/>
      <c r="CG243" s="476"/>
      <c r="CH243" s="476"/>
      <c r="CI243" s="476"/>
      <c r="CJ243" s="476"/>
      <c r="CK243" s="476"/>
      <c r="CL243" s="476"/>
      <c r="CM243" s="476"/>
      <c r="CN243" s="476"/>
      <c r="CO243" s="476"/>
      <c r="CP243" s="476"/>
      <c r="CQ243" s="476"/>
      <c r="CR243" s="476"/>
      <c r="CS243" s="476"/>
      <c r="CT243" s="476"/>
      <c r="CU243" s="476"/>
      <c r="CV243" s="476"/>
      <c r="CW243" s="476"/>
      <c r="CX243" s="476"/>
      <c r="CY243" s="476"/>
      <c r="CZ243" s="476"/>
      <c r="DA243" s="476"/>
      <c r="DB243" s="476"/>
      <c r="DC243" s="476"/>
      <c r="DD243" s="476"/>
      <c r="DE243" s="476"/>
      <c r="DF243" s="476"/>
      <c r="DG243" s="476"/>
      <c r="DH243" s="476"/>
      <c r="DI243" s="476"/>
      <c r="DJ243" s="476"/>
      <c r="DK243" s="476"/>
      <c r="DL243" s="476"/>
      <c r="DM243" s="476"/>
      <c r="DN243" s="476"/>
      <c r="DO243" s="476"/>
      <c r="DP243" s="476"/>
      <c r="DQ243" s="476"/>
      <c r="DR243" s="476"/>
      <c r="DS243" s="476"/>
      <c r="DT243" s="476"/>
      <c r="DU243" s="476"/>
      <c r="DV243" s="476"/>
      <c r="DW243" s="476"/>
      <c r="DX243" s="476"/>
      <c r="DY243" s="476"/>
      <c r="DZ243" s="476"/>
      <c r="EA243" s="476"/>
      <c r="EB243" s="476"/>
      <c r="EC243" s="476"/>
    </row>
    <row r="244" spans="1:133" x14ac:dyDescent="0.2">
      <c r="A244" s="456" t="s">
        <v>312</v>
      </c>
      <c r="C244" s="477"/>
      <c r="D244" s="457">
        <f t="shared" ref="D244:O244" si="32">C248</f>
        <v>0</v>
      </c>
      <c r="E244" s="457">
        <f t="shared" si="32"/>
        <v>0</v>
      </c>
      <c r="F244" s="457">
        <f t="shared" si="32"/>
        <v>0</v>
      </c>
      <c r="G244" s="457">
        <f t="shared" si="32"/>
        <v>-8045</v>
      </c>
      <c r="H244" s="457">
        <f t="shared" si="32"/>
        <v>-16101</v>
      </c>
      <c r="I244" s="457">
        <f t="shared" si="32"/>
        <v>-22972</v>
      </c>
      <c r="J244" s="457">
        <f t="shared" si="32"/>
        <v>-29957</v>
      </c>
      <c r="K244" s="457">
        <f t="shared" si="32"/>
        <v>-37258</v>
      </c>
      <c r="L244" s="457">
        <f t="shared" si="32"/>
        <v>-37258</v>
      </c>
      <c r="M244" s="457">
        <f t="shared" si="32"/>
        <v>-37258</v>
      </c>
      <c r="N244" s="457">
        <f t="shared" si="32"/>
        <v>-37258</v>
      </c>
      <c r="O244" s="457">
        <f t="shared" si="32"/>
        <v>-37258</v>
      </c>
      <c r="P244" s="478">
        <f>C248</f>
        <v>0</v>
      </c>
      <c r="Q244" s="479"/>
      <c r="R244" s="479"/>
      <c r="S244" s="479"/>
      <c r="T244" s="479"/>
      <c r="U244" s="479"/>
      <c r="V244" s="479"/>
      <c r="W244" s="479"/>
      <c r="X244" s="479"/>
      <c r="Y244" s="479"/>
      <c r="Z244" s="479"/>
      <c r="AA244" s="479"/>
      <c r="AB244" s="479"/>
      <c r="AC244" s="479"/>
      <c r="AD244" s="479"/>
      <c r="AE244" s="479"/>
      <c r="AF244" s="479"/>
      <c r="AG244" s="479"/>
      <c r="AH244" s="479"/>
      <c r="AI244" s="479"/>
      <c r="AJ244" s="479"/>
      <c r="AK244" s="479"/>
      <c r="AL244" s="479"/>
      <c r="AM244" s="479"/>
      <c r="AN244" s="479"/>
      <c r="AO244" s="479"/>
      <c r="AP244" s="479"/>
      <c r="AQ244" s="479"/>
      <c r="AR244" s="479"/>
      <c r="AS244" s="479"/>
      <c r="AT244" s="479"/>
      <c r="AU244" s="479"/>
      <c r="AV244" s="479"/>
      <c r="AW244" s="479"/>
      <c r="AX244" s="479"/>
      <c r="AY244" s="479"/>
      <c r="AZ244" s="479"/>
      <c r="BA244" s="479"/>
      <c r="BB244" s="479"/>
      <c r="BC244" s="479"/>
      <c r="BD244" s="479"/>
      <c r="BE244" s="479"/>
      <c r="BF244" s="479"/>
      <c r="BG244" s="479"/>
      <c r="BH244" s="479"/>
      <c r="BI244" s="479"/>
      <c r="BJ244" s="479"/>
      <c r="BK244" s="479"/>
      <c r="BL244" s="479"/>
      <c r="BM244" s="479"/>
      <c r="BN244" s="479"/>
      <c r="BO244" s="479"/>
      <c r="BP244" s="479"/>
      <c r="BQ244" s="479"/>
      <c r="BR244" s="479"/>
      <c r="BS244" s="479"/>
      <c r="BT244" s="479"/>
      <c r="BU244" s="479"/>
      <c r="BV244" s="479"/>
      <c r="BW244" s="479"/>
      <c r="BX244" s="479"/>
      <c r="BY244" s="479"/>
      <c r="BZ244" s="479"/>
      <c r="CA244" s="479"/>
      <c r="CB244" s="479"/>
      <c r="CC244" s="479"/>
      <c r="CD244" s="479"/>
      <c r="CE244" s="479"/>
      <c r="CF244" s="479"/>
      <c r="CG244" s="479"/>
      <c r="CH244" s="479"/>
      <c r="CI244" s="479"/>
      <c r="CJ244" s="479"/>
      <c r="CK244" s="479"/>
      <c r="CL244" s="479"/>
      <c r="CM244" s="479"/>
      <c r="CN244" s="479"/>
      <c r="CO244" s="479"/>
      <c r="CP244" s="479"/>
      <c r="CQ244" s="479"/>
      <c r="CR244" s="479"/>
      <c r="CS244" s="479"/>
      <c r="CT244" s="479"/>
      <c r="CU244" s="479"/>
      <c r="CV244" s="479"/>
      <c r="CW244" s="479"/>
      <c r="CX244" s="479"/>
      <c r="CY244" s="479"/>
      <c r="CZ244" s="479"/>
      <c r="DA244" s="479"/>
      <c r="DB244" s="479"/>
      <c r="DC244" s="479"/>
      <c r="DD244" s="479"/>
      <c r="DE244" s="479"/>
      <c r="DF244" s="479"/>
      <c r="DG244" s="479"/>
      <c r="DH244" s="479"/>
      <c r="DI244" s="479"/>
      <c r="DJ244" s="479"/>
      <c r="DK244" s="479"/>
      <c r="DL244" s="479"/>
      <c r="DM244" s="479"/>
      <c r="DN244" s="479"/>
      <c r="DO244" s="479"/>
      <c r="DP244" s="479"/>
      <c r="DQ244" s="479"/>
      <c r="DR244" s="479"/>
      <c r="DS244" s="479"/>
      <c r="DT244" s="479"/>
      <c r="DU244" s="479"/>
      <c r="DV244" s="479"/>
      <c r="DW244" s="479"/>
      <c r="DX244" s="479"/>
      <c r="DY244" s="479"/>
      <c r="DZ244" s="479"/>
      <c r="EA244" s="479"/>
      <c r="EB244" s="479"/>
      <c r="EC244" s="479"/>
    </row>
    <row r="245" spans="1:133" x14ac:dyDescent="0.2">
      <c r="B245" s="470" t="s">
        <v>311</v>
      </c>
      <c r="C245" s="480"/>
      <c r="D245" s="457">
        <f>'Сводные расходы'!E74</f>
        <v>0</v>
      </c>
      <c r="E245" s="457">
        <f>'Сводные расходы'!F74</f>
        <v>0</v>
      </c>
      <c r="F245" s="457">
        <f>'Сводные расходы'!G74</f>
        <v>0</v>
      </c>
      <c r="G245" s="457">
        <f>'Сводные расходы'!H74</f>
        <v>0</v>
      </c>
      <c r="H245" s="457">
        <f>'Сводные расходы'!I74</f>
        <v>0</v>
      </c>
      <c r="I245" s="457">
        <f>'Сводные расходы'!J74</f>
        <v>0</v>
      </c>
      <c r="J245" s="457">
        <f>'Сводные расходы'!K74</f>
        <v>0</v>
      </c>
      <c r="K245" s="457">
        <f>'Сводные расходы'!L74</f>
        <v>0</v>
      </c>
      <c r="L245" s="457">
        <f>'Сводные расходы'!M74</f>
        <v>0</v>
      </c>
      <c r="M245" s="457">
        <f>'Сводные расходы'!N74</f>
        <v>0</v>
      </c>
      <c r="N245" s="457">
        <f>'Сводные расходы'!O74</f>
        <v>0</v>
      </c>
      <c r="O245" s="457">
        <f>'Сводные расходы'!P74</f>
        <v>0</v>
      </c>
      <c r="P245" s="478">
        <f>SUM(D245:O245)</f>
        <v>0</v>
      </c>
      <c r="Q245" s="479"/>
      <c r="R245" s="479"/>
      <c r="S245" s="479"/>
      <c r="T245" s="479"/>
      <c r="U245" s="479"/>
      <c r="V245" s="479"/>
      <c r="W245" s="479"/>
      <c r="X245" s="479"/>
      <c r="Y245" s="479"/>
      <c r="Z245" s="479"/>
      <c r="AA245" s="479"/>
      <c r="AB245" s="479"/>
      <c r="AC245" s="479"/>
      <c r="AD245" s="479"/>
      <c r="AE245" s="479"/>
      <c r="AF245" s="479"/>
      <c r="AG245" s="479"/>
      <c r="AH245" s="479"/>
      <c r="AI245" s="479"/>
      <c r="AJ245" s="479"/>
      <c r="AK245" s="479"/>
      <c r="AL245" s="479"/>
      <c r="AM245" s="479"/>
      <c r="AN245" s="479"/>
      <c r="AO245" s="479"/>
      <c r="AP245" s="479"/>
      <c r="AQ245" s="479"/>
      <c r="AR245" s="479"/>
      <c r="AS245" s="479"/>
      <c r="AT245" s="479"/>
      <c r="AU245" s="479"/>
      <c r="AV245" s="479"/>
      <c r="AW245" s="479"/>
      <c r="AX245" s="479"/>
      <c r="AY245" s="479"/>
      <c r="AZ245" s="479"/>
      <c r="BA245" s="479"/>
      <c r="BB245" s="479"/>
      <c r="BC245" s="479"/>
      <c r="BD245" s="479"/>
      <c r="BE245" s="479"/>
      <c r="BF245" s="479"/>
      <c r="BG245" s="479"/>
      <c r="BH245" s="479"/>
      <c r="BI245" s="479"/>
      <c r="BJ245" s="479"/>
      <c r="BK245" s="479"/>
      <c r="BL245" s="479"/>
      <c r="BM245" s="479"/>
      <c r="BN245" s="479"/>
      <c r="BO245" s="479"/>
      <c r="BP245" s="479"/>
      <c r="BQ245" s="479"/>
      <c r="BR245" s="479"/>
      <c r="BS245" s="479"/>
      <c r="BT245" s="479"/>
      <c r="BU245" s="479"/>
      <c r="BV245" s="479"/>
      <c r="BW245" s="479"/>
      <c r="BX245" s="479"/>
      <c r="BY245" s="479"/>
      <c r="BZ245" s="479"/>
      <c r="CA245" s="479"/>
      <c r="CB245" s="479"/>
      <c r="CC245" s="479"/>
      <c r="CD245" s="479"/>
      <c r="CE245" s="479"/>
      <c r="CF245" s="479"/>
      <c r="CG245" s="479"/>
      <c r="CH245" s="479"/>
      <c r="CI245" s="479"/>
      <c r="CJ245" s="479"/>
      <c r="CK245" s="479"/>
      <c r="CL245" s="479"/>
      <c r="CM245" s="479"/>
      <c r="CN245" s="479"/>
      <c r="CO245" s="479"/>
      <c r="CP245" s="479"/>
      <c r="CQ245" s="479"/>
      <c r="CR245" s="479"/>
      <c r="CS245" s="479"/>
      <c r="CT245" s="479"/>
      <c r="CU245" s="479"/>
      <c r="CV245" s="479"/>
      <c r="CW245" s="479"/>
      <c r="CX245" s="479"/>
      <c r="CY245" s="479"/>
      <c r="CZ245" s="479"/>
      <c r="DA245" s="479"/>
      <c r="DB245" s="479"/>
      <c r="DC245" s="479"/>
      <c r="DD245" s="479"/>
      <c r="DE245" s="479"/>
      <c r="DF245" s="479"/>
      <c r="DG245" s="479"/>
      <c r="DH245" s="479"/>
      <c r="DI245" s="479"/>
      <c r="DJ245" s="479"/>
      <c r="DK245" s="479"/>
      <c r="DL245" s="479"/>
      <c r="DM245" s="479"/>
      <c r="DN245" s="479"/>
      <c r="DO245" s="479"/>
      <c r="DP245" s="479"/>
      <c r="DQ245" s="479"/>
      <c r="DR245" s="479"/>
      <c r="DS245" s="479"/>
      <c r="DT245" s="479"/>
      <c r="DU245" s="479"/>
      <c r="DV245" s="479"/>
      <c r="DW245" s="479"/>
      <c r="DX245" s="479"/>
      <c r="DY245" s="479"/>
      <c r="DZ245" s="479"/>
      <c r="EA245" s="479"/>
      <c r="EB245" s="479"/>
      <c r="EC245" s="479"/>
    </row>
    <row r="246" spans="1:133" x14ac:dyDescent="0.2">
      <c r="B246" s="470" t="s">
        <v>330</v>
      </c>
      <c r="C246" s="457"/>
      <c r="D246" s="521"/>
      <c r="E246" s="521"/>
      <c r="F246" s="521"/>
      <c r="G246" s="521"/>
      <c r="H246" s="521"/>
      <c r="I246" s="521"/>
      <c r="J246" s="521"/>
      <c r="K246" s="521"/>
      <c r="L246" s="521"/>
      <c r="M246" s="521"/>
      <c r="N246" s="521"/>
      <c r="O246" s="521"/>
      <c r="P246" s="478">
        <f>SUM(D246:O246)</f>
        <v>0</v>
      </c>
      <c r="Q246" s="479"/>
      <c r="R246" s="479"/>
      <c r="S246" s="479"/>
      <c r="T246" s="479"/>
      <c r="U246" s="479"/>
      <c r="V246" s="479"/>
      <c r="W246" s="479"/>
      <c r="X246" s="479"/>
      <c r="Y246" s="479"/>
      <c r="Z246" s="479"/>
      <c r="AA246" s="479"/>
      <c r="AB246" s="479"/>
      <c r="AC246" s="479"/>
      <c r="AD246" s="479"/>
      <c r="AE246" s="479"/>
      <c r="AF246" s="479"/>
      <c r="AG246" s="479"/>
      <c r="AH246" s="479"/>
      <c r="AI246" s="479"/>
      <c r="AJ246" s="479"/>
      <c r="AK246" s="479"/>
      <c r="AL246" s="479"/>
      <c r="AM246" s="479"/>
      <c r="AN246" s="479"/>
      <c r="AO246" s="479"/>
      <c r="AP246" s="479"/>
      <c r="AQ246" s="479"/>
      <c r="AR246" s="479"/>
      <c r="AS246" s="479"/>
      <c r="AT246" s="479"/>
      <c r="AU246" s="479"/>
      <c r="AV246" s="479"/>
      <c r="AW246" s="479"/>
      <c r="AX246" s="479"/>
      <c r="AY246" s="479"/>
      <c r="AZ246" s="479"/>
      <c r="BA246" s="479"/>
      <c r="BB246" s="479"/>
      <c r="BC246" s="479"/>
      <c r="BD246" s="479"/>
      <c r="BE246" s="479"/>
      <c r="BF246" s="479"/>
      <c r="BG246" s="479"/>
      <c r="BH246" s="479"/>
      <c r="BI246" s="479"/>
      <c r="BJ246" s="479"/>
      <c r="BK246" s="479"/>
      <c r="BL246" s="479"/>
      <c r="BM246" s="479"/>
      <c r="BN246" s="479"/>
      <c r="BO246" s="479"/>
      <c r="BP246" s="479"/>
      <c r="BQ246" s="479"/>
      <c r="BR246" s="479"/>
      <c r="BS246" s="479"/>
      <c r="BT246" s="479"/>
      <c r="BU246" s="479"/>
      <c r="BV246" s="479"/>
      <c r="BW246" s="479"/>
      <c r="BX246" s="479"/>
      <c r="BY246" s="479"/>
      <c r="BZ246" s="479"/>
      <c r="CA246" s="479"/>
      <c r="CB246" s="479"/>
      <c r="CC246" s="479"/>
      <c r="CD246" s="479"/>
      <c r="CE246" s="479"/>
      <c r="CF246" s="479"/>
      <c r="CG246" s="479"/>
      <c r="CH246" s="479"/>
      <c r="CI246" s="479"/>
      <c r="CJ246" s="479"/>
      <c r="CK246" s="479"/>
      <c r="CL246" s="479"/>
      <c r="CM246" s="479"/>
      <c r="CN246" s="479"/>
      <c r="CO246" s="479"/>
      <c r="CP246" s="479"/>
      <c r="CQ246" s="479"/>
      <c r="CR246" s="479"/>
      <c r="CS246" s="479"/>
      <c r="CT246" s="479"/>
      <c r="CU246" s="479"/>
      <c r="CV246" s="479"/>
      <c r="CW246" s="479"/>
      <c r="CX246" s="479"/>
      <c r="CY246" s="479"/>
      <c r="CZ246" s="479"/>
      <c r="DA246" s="479"/>
      <c r="DB246" s="479"/>
      <c r="DC246" s="479"/>
      <c r="DD246" s="479"/>
      <c r="DE246" s="479"/>
      <c r="DF246" s="479"/>
      <c r="DG246" s="479"/>
      <c r="DH246" s="479"/>
      <c r="DI246" s="479"/>
      <c r="DJ246" s="479"/>
      <c r="DK246" s="479"/>
      <c r="DL246" s="479"/>
      <c r="DM246" s="479"/>
      <c r="DN246" s="479"/>
      <c r="DO246" s="479"/>
      <c r="DP246" s="479"/>
      <c r="DQ246" s="479"/>
      <c r="DR246" s="479"/>
      <c r="DS246" s="479"/>
      <c r="DT246" s="479"/>
      <c r="DU246" s="479"/>
      <c r="DV246" s="479"/>
      <c r="DW246" s="479"/>
      <c r="DX246" s="479"/>
      <c r="DY246" s="479"/>
      <c r="DZ246" s="479"/>
      <c r="EA246" s="479"/>
      <c r="EB246" s="479"/>
      <c r="EC246" s="479"/>
    </row>
    <row r="247" spans="1:133" x14ac:dyDescent="0.2">
      <c r="B247" s="470" t="s">
        <v>185</v>
      </c>
      <c r="C247" s="457"/>
      <c r="D247" s="749"/>
      <c r="E247" s="749"/>
      <c r="F247" s="749">
        <v>8045</v>
      </c>
      <c r="G247" s="749">
        <v>8056</v>
      </c>
      <c r="H247" s="749">
        <v>6871</v>
      </c>
      <c r="I247" s="749">
        <v>6985</v>
      </c>
      <c r="J247" s="749">
        <v>7301</v>
      </c>
      <c r="K247" s="749"/>
      <c r="L247" s="749"/>
      <c r="M247" s="749"/>
      <c r="N247" s="749"/>
      <c r="O247" s="749"/>
      <c r="P247" s="482"/>
      <c r="Q247" s="479"/>
      <c r="R247" s="479"/>
      <c r="S247" s="479"/>
      <c r="T247" s="479"/>
      <c r="U247" s="479"/>
      <c r="V247" s="479"/>
      <c r="W247" s="479"/>
      <c r="X247" s="479"/>
      <c r="Y247" s="479"/>
      <c r="Z247" s="479"/>
      <c r="AA247" s="479"/>
      <c r="AB247" s="479"/>
      <c r="AC247" s="479"/>
      <c r="AD247" s="479"/>
      <c r="AE247" s="479"/>
      <c r="AF247" s="479"/>
      <c r="AG247" s="479"/>
      <c r="AH247" s="479"/>
      <c r="AI247" s="479"/>
      <c r="AJ247" s="479"/>
      <c r="AK247" s="479"/>
      <c r="AL247" s="479"/>
      <c r="AM247" s="479"/>
      <c r="AN247" s="479"/>
      <c r="AO247" s="479"/>
      <c r="AP247" s="479"/>
      <c r="AQ247" s="479"/>
      <c r="AR247" s="479"/>
      <c r="AS247" s="479"/>
      <c r="AT247" s="479"/>
      <c r="AU247" s="479"/>
      <c r="AV247" s="479"/>
      <c r="AW247" s="479"/>
      <c r="AX247" s="479"/>
      <c r="AY247" s="479"/>
      <c r="AZ247" s="479"/>
      <c r="BA247" s="479"/>
      <c r="BB247" s="479"/>
      <c r="BC247" s="479"/>
      <c r="BD247" s="479"/>
      <c r="BE247" s="479"/>
      <c r="BF247" s="479"/>
      <c r="BG247" s="479"/>
      <c r="BH247" s="479"/>
      <c r="BI247" s="479"/>
      <c r="BJ247" s="479"/>
      <c r="BK247" s="479"/>
      <c r="BL247" s="479"/>
      <c r="BM247" s="479"/>
      <c r="BN247" s="479"/>
      <c r="BO247" s="479"/>
      <c r="BP247" s="479"/>
      <c r="BQ247" s="479"/>
      <c r="BR247" s="479"/>
      <c r="BS247" s="479"/>
      <c r="BT247" s="479"/>
      <c r="BU247" s="479"/>
      <c r="BV247" s="479"/>
      <c r="BW247" s="479"/>
      <c r="BX247" s="479"/>
      <c r="BY247" s="479"/>
      <c r="BZ247" s="479"/>
      <c r="CA247" s="479"/>
      <c r="CB247" s="479"/>
      <c r="CC247" s="479"/>
      <c r="CD247" s="479"/>
      <c r="CE247" s="479"/>
      <c r="CF247" s="479"/>
      <c r="CG247" s="479"/>
      <c r="CH247" s="479"/>
      <c r="CI247" s="479"/>
      <c r="CJ247" s="479"/>
      <c r="CK247" s="479"/>
      <c r="CL247" s="479"/>
      <c r="CM247" s="479"/>
      <c r="CN247" s="479"/>
      <c r="CO247" s="479"/>
      <c r="CP247" s="479"/>
      <c r="CQ247" s="479"/>
      <c r="CR247" s="479"/>
      <c r="CS247" s="479"/>
      <c r="CT247" s="479"/>
      <c r="CU247" s="479"/>
      <c r="CV247" s="479"/>
      <c r="CW247" s="479"/>
      <c r="CX247" s="479"/>
      <c r="CY247" s="479"/>
      <c r="CZ247" s="479"/>
      <c r="DA247" s="479"/>
      <c r="DB247" s="479"/>
      <c r="DC247" s="479"/>
      <c r="DD247" s="479"/>
      <c r="DE247" s="479"/>
      <c r="DF247" s="479"/>
      <c r="DG247" s="479"/>
      <c r="DH247" s="479"/>
      <c r="DI247" s="479"/>
      <c r="DJ247" s="479"/>
      <c r="DK247" s="479"/>
      <c r="DL247" s="479"/>
      <c r="DM247" s="479"/>
      <c r="DN247" s="479"/>
      <c r="DO247" s="479"/>
      <c r="DP247" s="479"/>
      <c r="DQ247" s="479"/>
      <c r="DR247" s="479"/>
      <c r="DS247" s="479"/>
      <c r="DT247" s="479"/>
      <c r="DU247" s="479"/>
      <c r="DV247" s="479"/>
      <c r="DW247" s="479"/>
      <c r="DX247" s="479"/>
      <c r="DY247" s="479"/>
      <c r="DZ247" s="479"/>
      <c r="EA247" s="479"/>
      <c r="EB247" s="479"/>
      <c r="EC247" s="479"/>
    </row>
    <row r="248" spans="1:133" x14ac:dyDescent="0.2">
      <c r="A248" s="483" t="s">
        <v>313</v>
      </c>
      <c r="B248" s="484"/>
      <c r="C248" s="498"/>
      <c r="D248" s="457">
        <f>D244+D245-D246-D247</f>
        <v>0</v>
      </c>
      <c r="E248" s="457">
        <f t="shared" ref="E248:O248" si="33">E244+E245-E246-E247</f>
        <v>0</v>
      </c>
      <c r="F248" s="457">
        <f t="shared" si="33"/>
        <v>-8045</v>
      </c>
      <c r="G248" s="457">
        <f t="shared" si="33"/>
        <v>-16101</v>
      </c>
      <c r="H248" s="457">
        <f t="shared" si="33"/>
        <v>-22972</v>
      </c>
      <c r="I248" s="457">
        <f t="shared" si="33"/>
        <v>-29957</v>
      </c>
      <c r="J248" s="457">
        <f t="shared" si="33"/>
        <v>-37258</v>
      </c>
      <c r="K248" s="457">
        <f t="shared" si="33"/>
        <v>-37258</v>
      </c>
      <c r="L248" s="457">
        <f t="shared" si="33"/>
        <v>-37258</v>
      </c>
      <c r="M248" s="457">
        <f t="shared" si="33"/>
        <v>-37258</v>
      </c>
      <c r="N248" s="457">
        <f t="shared" si="33"/>
        <v>-37258</v>
      </c>
      <c r="O248" s="457">
        <f t="shared" si="33"/>
        <v>-37258</v>
      </c>
      <c r="P248" s="478">
        <f>O248</f>
        <v>-37258</v>
      </c>
      <c r="Q248" s="479"/>
      <c r="R248" s="479"/>
      <c r="S248" s="479"/>
      <c r="T248" s="479"/>
      <c r="U248" s="479"/>
      <c r="V248" s="479"/>
      <c r="W248" s="479"/>
      <c r="X248" s="479"/>
      <c r="Y248" s="479"/>
      <c r="Z248" s="479"/>
      <c r="AA248" s="479"/>
      <c r="AB248" s="479"/>
      <c r="AC248" s="479"/>
      <c r="AD248" s="479"/>
      <c r="AE248" s="479"/>
      <c r="AF248" s="479"/>
      <c r="AG248" s="479"/>
      <c r="AH248" s="479"/>
      <c r="AI248" s="479"/>
      <c r="AJ248" s="479"/>
      <c r="AK248" s="479"/>
      <c r="AL248" s="479"/>
      <c r="AM248" s="479"/>
      <c r="AN248" s="479"/>
      <c r="AO248" s="479"/>
      <c r="AP248" s="479"/>
      <c r="AQ248" s="479"/>
      <c r="AR248" s="479"/>
      <c r="AS248" s="479"/>
      <c r="AT248" s="479"/>
      <c r="AU248" s="479"/>
      <c r="AV248" s="479"/>
      <c r="AW248" s="479"/>
      <c r="AX248" s="479"/>
      <c r="AY248" s="479"/>
      <c r="AZ248" s="479"/>
      <c r="BA248" s="479"/>
      <c r="BB248" s="479"/>
      <c r="BC248" s="479"/>
      <c r="BD248" s="479"/>
      <c r="BE248" s="479"/>
      <c r="BF248" s="479"/>
      <c r="BG248" s="479"/>
      <c r="BH248" s="479"/>
      <c r="BI248" s="479"/>
      <c r="BJ248" s="479"/>
      <c r="BK248" s="479"/>
      <c r="BL248" s="479"/>
      <c r="BM248" s="479"/>
      <c r="BN248" s="479"/>
      <c r="BO248" s="479"/>
      <c r="BP248" s="479"/>
      <c r="BQ248" s="479"/>
      <c r="BR248" s="479"/>
      <c r="BS248" s="479"/>
      <c r="BT248" s="479"/>
      <c r="BU248" s="479"/>
      <c r="BV248" s="479"/>
      <c r="BW248" s="479"/>
      <c r="BX248" s="479"/>
      <c r="BY248" s="479"/>
      <c r="BZ248" s="479"/>
      <c r="CA248" s="479"/>
      <c r="CB248" s="479"/>
      <c r="CC248" s="479"/>
      <c r="CD248" s="479"/>
      <c r="CE248" s="479"/>
      <c r="CF248" s="479"/>
      <c r="CG248" s="479"/>
      <c r="CH248" s="479"/>
      <c r="CI248" s="479"/>
      <c r="CJ248" s="479"/>
      <c r="CK248" s="479"/>
      <c r="CL248" s="479"/>
      <c r="CM248" s="479"/>
      <c r="CN248" s="479"/>
      <c r="CO248" s="479"/>
      <c r="CP248" s="479"/>
      <c r="CQ248" s="479"/>
      <c r="CR248" s="479"/>
      <c r="CS248" s="479"/>
      <c r="CT248" s="479"/>
      <c r="CU248" s="479"/>
      <c r="CV248" s="479"/>
      <c r="CW248" s="479"/>
      <c r="CX248" s="479"/>
      <c r="CY248" s="479"/>
      <c r="CZ248" s="479"/>
      <c r="DA248" s="479"/>
      <c r="DB248" s="479"/>
      <c r="DC248" s="479"/>
      <c r="DD248" s="479"/>
      <c r="DE248" s="479"/>
      <c r="DF248" s="479"/>
      <c r="DG248" s="479"/>
      <c r="DH248" s="479"/>
      <c r="DI248" s="479"/>
      <c r="DJ248" s="479"/>
      <c r="DK248" s="479"/>
      <c r="DL248" s="479"/>
      <c r="DM248" s="479"/>
      <c r="DN248" s="479"/>
      <c r="DO248" s="479"/>
      <c r="DP248" s="479"/>
      <c r="DQ248" s="479"/>
      <c r="DR248" s="479"/>
      <c r="DS248" s="479"/>
      <c r="DT248" s="479"/>
      <c r="DU248" s="479"/>
      <c r="DV248" s="479"/>
      <c r="DW248" s="479"/>
      <c r="DX248" s="479"/>
      <c r="DY248" s="479"/>
      <c r="DZ248" s="479"/>
      <c r="EA248" s="479"/>
      <c r="EB248" s="479"/>
      <c r="EC248" s="479"/>
    </row>
  </sheetData>
  <mergeCells count="11">
    <mergeCell ref="P11:P12"/>
    <mergeCell ref="E45:G45"/>
    <mergeCell ref="C234:E234"/>
    <mergeCell ref="A3:C4"/>
    <mergeCell ref="C200:E200"/>
    <mergeCell ref="C242:E242"/>
    <mergeCell ref="C206:E206"/>
    <mergeCell ref="A11:A12"/>
    <mergeCell ref="B11:B12"/>
    <mergeCell ref="C11:C12"/>
    <mergeCell ref="D11:O11"/>
  </mergeCells>
  <phoneticPr fontId="2" type="noConversion"/>
  <hyperlinks>
    <hyperlink ref="A1" location="Содержание!A1" display="Вернуться к содержанию"/>
  </hyperlinks>
  <pageMargins left="0.39" right="0.75" top="1" bottom="1" header="0.5" footer="0.5"/>
  <pageSetup paperSize="9" scale="65" orientation="landscape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  <outlinePr summaryBelow="0"/>
  </sheetPr>
  <dimension ref="A1:O231"/>
  <sheetViews>
    <sheetView zoomScale="90" workbookViewId="0">
      <pane ySplit="12" topLeftCell="A13" activePane="bottomLeft" state="frozen"/>
      <selection pane="bottomLeft"/>
    </sheetView>
  </sheetViews>
  <sheetFormatPr defaultRowHeight="12.75" x14ac:dyDescent="0.2"/>
  <cols>
    <col min="1" max="1" width="6.85546875" style="1" customWidth="1"/>
    <col min="2" max="2" width="50.85546875" style="1" customWidth="1"/>
    <col min="3" max="13" width="12.5703125" style="1" bestFit="1" customWidth="1"/>
    <col min="14" max="15" width="13.7109375" style="1" bestFit="1" customWidth="1"/>
    <col min="16" max="16384" width="9.140625" style="1"/>
  </cols>
  <sheetData>
    <row r="1" spans="1:15" ht="13.5" customHeight="1" x14ac:dyDescent="0.2">
      <c r="A1" s="12" t="s">
        <v>362</v>
      </c>
      <c r="B1" s="98"/>
    </row>
    <row r="2" spans="1:15" s="100" customFormat="1" ht="18.75" x14ac:dyDescent="0.2">
      <c r="A2" s="951" t="s">
        <v>242</v>
      </c>
      <c r="B2" s="951"/>
      <c r="C2" s="951"/>
      <c r="D2" s="951"/>
      <c r="E2" s="951"/>
      <c r="F2" s="951"/>
      <c r="G2" s="951"/>
      <c r="H2" s="951"/>
      <c r="I2" s="951"/>
      <c r="J2" s="951"/>
      <c r="K2" s="951"/>
      <c r="L2" s="951"/>
    </row>
    <row r="3" spans="1:15" s="100" customFormat="1" ht="18.75" x14ac:dyDescent="0.2">
      <c r="A3" s="951" t="s">
        <v>1233</v>
      </c>
      <c r="B3" s="951"/>
      <c r="C3" s="951"/>
      <c r="D3" s="951"/>
      <c r="E3" s="951"/>
      <c r="F3" s="951"/>
      <c r="G3" s="951"/>
      <c r="H3" s="951"/>
      <c r="I3" s="951"/>
      <c r="J3" s="951"/>
      <c r="K3" s="951"/>
      <c r="L3" s="951"/>
    </row>
    <row r="4" spans="1:15" s="100" customFormat="1" ht="13.5" x14ac:dyDescent="0.2">
      <c r="A4" s="229"/>
      <c r="B4" s="229"/>
      <c r="C4" s="153"/>
      <c r="D4" s="153"/>
      <c r="E4" s="153"/>
      <c r="F4" s="230"/>
    </row>
    <row r="5" spans="1:15" s="100" customFormat="1" ht="13.5" x14ac:dyDescent="0.2">
      <c r="A5" s="229"/>
      <c r="B5" s="229"/>
      <c r="C5" s="153"/>
      <c r="D5" s="153"/>
      <c r="E5" s="153"/>
      <c r="F5" s="230"/>
    </row>
    <row r="6" spans="1:15" s="100" customFormat="1" ht="13.5" x14ac:dyDescent="0.2">
      <c r="B6" s="229" t="s">
        <v>909</v>
      </c>
      <c r="C6" s="153"/>
      <c r="D6" s="153"/>
      <c r="E6" s="153"/>
      <c r="F6" s="230"/>
    </row>
    <row r="7" spans="1:15" s="100" customFormat="1" ht="13.5" x14ac:dyDescent="0.2">
      <c r="B7" s="229" t="s">
        <v>910</v>
      </c>
      <c r="C7" s="153"/>
      <c r="D7" s="153"/>
      <c r="E7" s="153"/>
      <c r="F7" s="230"/>
    </row>
    <row r="8" spans="1:15" s="100" customFormat="1" ht="13.5" x14ac:dyDescent="0.2">
      <c r="B8" s="229" t="s">
        <v>911</v>
      </c>
      <c r="C8" s="153"/>
      <c r="D8" s="153"/>
      <c r="E8" s="153"/>
      <c r="F8" s="914"/>
      <c r="G8" s="915"/>
    </row>
    <row r="9" spans="1:15" s="100" customFormat="1" ht="19.5" customHeight="1" x14ac:dyDescent="0.2">
      <c r="A9" s="229"/>
      <c r="B9" s="229"/>
      <c r="C9" s="153"/>
      <c r="F9" s="153"/>
      <c r="G9" s="153"/>
      <c r="H9" s="153"/>
      <c r="I9" s="153"/>
      <c r="J9" s="153"/>
      <c r="K9" s="153"/>
      <c r="L9" s="153"/>
      <c r="M9" s="153"/>
      <c r="N9" s="153"/>
    </row>
    <row r="10" spans="1:15" s="233" customFormat="1" ht="12.75" customHeight="1" x14ac:dyDescent="0.2">
      <c r="A10" s="952" t="s">
        <v>979</v>
      </c>
      <c r="B10" s="944" t="s">
        <v>980</v>
      </c>
      <c r="C10" s="1005" t="s">
        <v>981</v>
      </c>
      <c r="D10" s="938"/>
      <c r="E10" s="938"/>
      <c r="F10" s="938"/>
      <c r="G10" s="938"/>
      <c r="H10" s="938"/>
      <c r="I10" s="938"/>
      <c r="J10" s="938"/>
      <c r="K10" s="938"/>
      <c r="L10" s="938"/>
      <c r="M10" s="938"/>
      <c r="N10" s="938"/>
      <c r="O10" s="944" t="s">
        <v>923</v>
      </c>
    </row>
    <row r="11" spans="1:15" s="528" customFormat="1" x14ac:dyDescent="0.2">
      <c r="A11" s="953"/>
      <c r="B11" s="945"/>
      <c r="C11" s="527">
        <f>Реализация!H6</f>
        <v>42186</v>
      </c>
      <c r="D11" s="527">
        <f>C11+31</f>
        <v>42217</v>
      </c>
      <c r="E11" s="527">
        <f t="shared" ref="E11:N11" si="0">D11+31</f>
        <v>42248</v>
      </c>
      <c r="F11" s="527">
        <f t="shared" si="0"/>
        <v>42279</v>
      </c>
      <c r="G11" s="527">
        <f t="shared" si="0"/>
        <v>42310</v>
      </c>
      <c r="H11" s="527">
        <f t="shared" si="0"/>
        <v>42341</v>
      </c>
      <c r="I11" s="527">
        <f t="shared" si="0"/>
        <v>42372</v>
      </c>
      <c r="J11" s="527">
        <f t="shared" si="0"/>
        <v>42403</v>
      </c>
      <c r="K11" s="527">
        <f t="shared" si="0"/>
        <v>42434</v>
      </c>
      <c r="L11" s="527">
        <f t="shared" si="0"/>
        <v>42465</v>
      </c>
      <c r="M11" s="527">
        <f t="shared" si="0"/>
        <v>42496</v>
      </c>
      <c r="N11" s="527">
        <f t="shared" si="0"/>
        <v>42527</v>
      </c>
      <c r="O11" s="945"/>
    </row>
    <row r="12" spans="1:15" s="121" customFormat="1" ht="12.75" customHeight="1" x14ac:dyDescent="0.2">
      <c r="A12" s="209">
        <v>1</v>
      </c>
      <c r="B12" s="99">
        <f t="shared" ref="B12:O12" si="1">A12+1</f>
        <v>2</v>
      </c>
      <c r="C12" s="99">
        <f>B12+1</f>
        <v>3</v>
      </c>
      <c r="D12" s="236">
        <f t="shared" si="1"/>
        <v>4</v>
      </c>
      <c r="E12" s="236">
        <f t="shared" si="1"/>
        <v>5</v>
      </c>
      <c r="F12" s="236">
        <f t="shared" si="1"/>
        <v>6</v>
      </c>
      <c r="G12" s="236">
        <f t="shared" si="1"/>
        <v>7</v>
      </c>
      <c r="H12" s="236">
        <f t="shared" si="1"/>
        <v>8</v>
      </c>
      <c r="I12" s="236">
        <f t="shared" si="1"/>
        <v>9</v>
      </c>
      <c r="J12" s="236">
        <f t="shared" si="1"/>
        <v>10</v>
      </c>
      <c r="K12" s="236">
        <f t="shared" si="1"/>
        <v>11</v>
      </c>
      <c r="L12" s="236">
        <f t="shared" si="1"/>
        <v>12</v>
      </c>
      <c r="M12" s="236">
        <f t="shared" si="1"/>
        <v>13</v>
      </c>
      <c r="N12" s="430">
        <f t="shared" si="1"/>
        <v>14</v>
      </c>
      <c r="O12" s="99">
        <f t="shared" si="1"/>
        <v>15</v>
      </c>
    </row>
    <row r="13" spans="1:15" s="556" customFormat="1" x14ac:dyDescent="0.2">
      <c r="A13" s="552"/>
      <c r="B13" s="553" t="s">
        <v>1005</v>
      </c>
      <c r="C13" s="912"/>
      <c r="D13" s="554">
        <f t="shared" ref="D13:N13" si="2">C55</f>
        <v>0</v>
      </c>
      <c r="E13" s="554">
        <f t="shared" si="2"/>
        <v>0</v>
      </c>
      <c r="F13" s="554">
        <f t="shared" si="2"/>
        <v>0</v>
      </c>
      <c r="G13" s="554">
        <f t="shared" si="2"/>
        <v>0</v>
      </c>
      <c r="H13" s="554">
        <f t="shared" si="2"/>
        <v>0</v>
      </c>
      <c r="I13" s="554">
        <f t="shared" si="2"/>
        <v>0</v>
      </c>
      <c r="J13" s="554">
        <f t="shared" si="2"/>
        <v>0</v>
      </c>
      <c r="K13" s="554">
        <f t="shared" si="2"/>
        <v>0</v>
      </c>
      <c r="L13" s="554">
        <f t="shared" si="2"/>
        <v>0</v>
      </c>
      <c r="M13" s="554">
        <f t="shared" si="2"/>
        <v>0</v>
      </c>
      <c r="N13" s="555">
        <f t="shared" si="2"/>
        <v>0</v>
      </c>
      <c r="O13" s="554"/>
    </row>
    <row r="15" spans="1:15" x14ac:dyDescent="0.2">
      <c r="A15" s="317"/>
      <c r="B15" s="529" t="s">
        <v>314</v>
      </c>
      <c r="C15" s="319"/>
      <c r="D15" s="319"/>
      <c r="E15" s="319"/>
      <c r="F15" s="319"/>
      <c r="G15" s="319"/>
      <c r="H15" s="319"/>
      <c r="I15" s="319"/>
      <c r="J15" s="319"/>
      <c r="K15" s="319"/>
      <c r="L15" s="319"/>
      <c r="M15" s="319"/>
      <c r="N15" s="319"/>
      <c r="O15" s="317"/>
    </row>
    <row r="16" spans="1:15" s="2" customFormat="1" x14ac:dyDescent="0.2">
      <c r="A16" s="530"/>
      <c r="B16" s="173" t="s">
        <v>315</v>
      </c>
      <c r="C16" s="531">
        <f>SUM(C18:C20)</f>
        <v>0</v>
      </c>
      <c r="D16" s="531">
        <f t="shared" ref="D16:N16" si="3">SUM(D18:D20)</f>
        <v>0</v>
      </c>
      <c r="E16" s="531">
        <f t="shared" si="3"/>
        <v>0</v>
      </c>
      <c r="F16" s="531">
        <f t="shared" si="3"/>
        <v>0</v>
      </c>
      <c r="G16" s="531">
        <f t="shared" si="3"/>
        <v>0</v>
      </c>
      <c r="H16" s="531">
        <f t="shared" si="3"/>
        <v>0</v>
      </c>
      <c r="I16" s="531">
        <f t="shared" si="3"/>
        <v>0</v>
      </c>
      <c r="J16" s="531">
        <f t="shared" si="3"/>
        <v>0</v>
      </c>
      <c r="K16" s="531">
        <f t="shared" si="3"/>
        <v>0</v>
      </c>
      <c r="L16" s="531">
        <f t="shared" si="3"/>
        <v>0</v>
      </c>
      <c r="M16" s="531">
        <f t="shared" si="3"/>
        <v>0</v>
      </c>
      <c r="N16" s="531">
        <f t="shared" si="3"/>
        <v>0</v>
      </c>
      <c r="O16" s="297">
        <f t="shared" ref="O16:O29" si="4">SUM(C16,D16,E16,F16,G16,H16,I16,J16,K16,L16,M16,N16)</f>
        <v>0</v>
      </c>
    </row>
    <row r="17" spans="1:15" s="2" customFormat="1" x14ac:dyDescent="0.2">
      <c r="A17" s="305"/>
      <c r="B17" s="532" t="s">
        <v>1028</v>
      </c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7">
        <f t="shared" si="4"/>
        <v>0</v>
      </c>
    </row>
    <row r="18" spans="1:15" s="2" customFormat="1" x14ac:dyDescent="0.2">
      <c r="A18" s="305"/>
      <c r="B18" s="371" t="s">
        <v>1066</v>
      </c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97"/>
    </row>
    <row r="19" spans="1:15" s="2" customFormat="1" x14ac:dyDescent="0.2">
      <c r="A19" s="305"/>
      <c r="B19" s="371" t="s">
        <v>1055</v>
      </c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97"/>
    </row>
    <row r="20" spans="1:15" s="2" customFormat="1" x14ac:dyDescent="0.2">
      <c r="A20" s="305"/>
      <c r="B20" s="371" t="s">
        <v>1056</v>
      </c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97"/>
    </row>
    <row r="21" spans="1:15" s="2" customFormat="1" x14ac:dyDescent="0.2">
      <c r="A21" s="173"/>
      <c r="B21" s="173" t="s">
        <v>316</v>
      </c>
      <c r="C21" s="531">
        <f>SUM(C22,C23,C24,C25,C27,C26)</f>
        <v>0</v>
      </c>
      <c r="D21" s="531">
        <f t="shared" ref="D21:N21" si="5">SUM(D22,D23,D24,D25,D27,D26)</f>
        <v>0</v>
      </c>
      <c r="E21" s="531">
        <f t="shared" si="5"/>
        <v>0</v>
      </c>
      <c r="F21" s="531">
        <f t="shared" si="5"/>
        <v>0</v>
      </c>
      <c r="G21" s="531">
        <f t="shared" si="5"/>
        <v>0</v>
      </c>
      <c r="H21" s="531">
        <f t="shared" si="5"/>
        <v>0</v>
      </c>
      <c r="I21" s="531">
        <f t="shared" si="5"/>
        <v>0</v>
      </c>
      <c r="J21" s="531">
        <f t="shared" si="5"/>
        <v>0</v>
      </c>
      <c r="K21" s="531">
        <f t="shared" si="5"/>
        <v>0</v>
      </c>
      <c r="L21" s="531">
        <f t="shared" si="5"/>
        <v>0</v>
      </c>
      <c r="M21" s="531">
        <f t="shared" si="5"/>
        <v>0</v>
      </c>
      <c r="N21" s="531">
        <f t="shared" si="5"/>
        <v>0</v>
      </c>
      <c r="O21" s="297">
        <f t="shared" si="4"/>
        <v>0</v>
      </c>
    </row>
    <row r="22" spans="1:15" s="2" customFormat="1" ht="12.75" customHeight="1" x14ac:dyDescent="0.2">
      <c r="A22" s="533" t="s">
        <v>430</v>
      </c>
      <c r="B22" s="371" t="s">
        <v>1067</v>
      </c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97">
        <f t="shared" si="4"/>
        <v>0</v>
      </c>
    </row>
    <row r="23" spans="1:15" s="2" customFormat="1" ht="12.75" customHeight="1" x14ac:dyDescent="0.2">
      <c r="A23" s="533" t="s">
        <v>449</v>
      </c>
      <c r="B23" s="660" t="s">
        <v>152</v>
      </c>
      <c r="C23" s="287"/>
      <c r="D23" s="287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97">
        <f t="shared" si="4"/>
        <v>0</v>
      </c>
    </row>
    <row r="24" spans="1:15" s="2" customFormat="1" ht="12.75" customHeight="1" x14ac:dyDescent="0.2">
      <c r="A24" s="533" t="s">
        <v>453</v>
      </c>
      <c r="B24" s="660" t="str">
        <f>VLOOKUP($A24,СтатьиДЗ,COLUMN(Справочники!E:E)-1,FALSE)</f>
        <v>Оплата труда</v>
      </c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97">
        <f t="shared" si="4"/>
        <v>0</v>
      </c>
    </row>
    <row r="25" spans="1:15" s="2" customFormat="1" x14ac:dyDescent="0.2">
      <c r="A25" s="533" t="s">
        <v>458</v>
      </c>
      <c r="B25" s="371" t="str">
        <f>VLOOKUP($A25,СтатьиДЗ,COLUMN(Справочники!E:E)-1,FALSE)</f>
        <v>Социальные налоги</v>
      </c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97">
        <f t="shared" si="4"/>
        <v>0</v>
      </c>
    </row>
    <row r="26" spans="1:15" s="2" customFormat="1" ht="12.75" customHeight="1" x14ac:dyDescent="0.2">
      <c r="A26" s="533" t="s">
        <v>486</v>
      </c>
      <c r="B26" s="660" t="str">
        <f>VLOOKUP($A26,СтатьиДЗ,COLUMN(Справочники!E:E)-1,FALSE)</f>
        <v>Налоги и сборы</v>
      </c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97">
        <f>SUM(C26,D26,E26,F26,G26,H26,I26,J26,K26,L26,M26,N26)</f>
        <v>0</v>
      </c>
    </row>
    <row r="27" spans="1:15" s="2" customFormat="1" ht="12.75" customHeight="1" x14ac:dyDescent="0.2">
      <c r="A27" s="533" t="s">
        <v>549</v>
      </c>
      <c r="B27" s="660" t="str">
        <f>VLOOKUP($A27,СтатьиДЗ,COLUMN(Справочники!E:E)-1,FALSE)</f>
        <v>Прочие выплаты</v>
      </c>
      <c r="C27" s="287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97">
        <f t="shared" si="4"/>
        <v>0</v>
      </c>
    </row>
    <row r="28" spans="1:15" s="315" customFormat="1" x14ac:dyDescent="0.2">
      <c r="A28" s="312"/>
      <c r="B28" s="313" t="s">
        <v>317</v>
      </c>
      <c r="C28" s="535">
        <f t="shared" ref="C28:N28" si="6">C16-C21</f>
        <v>0</v>
      </c>
      <c r="D28" s="536">
        <f t="shared" si="6"/>
        <v>0</v>
      </c>
      <c r="E28" s="537">
        <f t="shared" si="6"/>
        <v>0</v>
      </c>
      <c r="F28" s="537">
        <f t="shared" si="6"/>
        <v>0</v>
      </c>
      <c r="G28" s="537">
        <f t="shared" si="6"/>
        <v>0</v>
      </c>
      <c r="H28" s="537">
        <f t="shared" si="6"/>
        <v>0</v>
      </c>
      <c r="I28" s="537">
        <f t="shared" si="6"/>
        <v>0</v>
      </c>
      <c r="J28" s="537">
        <f t="shared" si="6"/>
        <v>0</v>
      </c>
      <c r="K28" s="537">
        <f t="shared" si="6"/>
        <v>0</v>
      </c>
      <c r="L28" s="537">
        <f t="shared" si="6"/>
        <v>0</v>
      </c>
      <c r="M28" s="537">
        <f t="shared" si="6"/>
        <v>0</v>
      </c>
      <c r="N28" s="538">
        <f t="shared" si="6"/>
        <v>0</v>
      </c>
      <c r="O28" s="314">
        <f t="shared" si="4"/>
        <v>0</v>
      </c>
    </row>
    <row r="29" spans="1:15" x14ac:dyDescent="0.2">
      <c r="A29" s="539"/>
      <c r="B29" s="529" t="s">
        <v>318</v>
      </c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N29" s="540"/>
      <c r="O29" s="541">
        <f t="shared" si="4"/>
        <v>0</v>
      </c>
    </row>
    <row r="30" spans="1:15" s="2" customFormat="1" x14ac:dyDescent="0.2">
      <c r="A30" s="305" t="s">
        <v>573</v>
      </c>
      <c r="B30" s="543" t="str">
        <f>VLOOKUP($A30,Справочники!$B$522:$E$545,COLUMN(Справочники!E:E)-1,FALSE)</f>
        <v>Поступления от реализации (выбытия) активов</v>
      </c>
      <c r="C30" s="340"/>
      <c r="D30" s="918"/>
      <c r="E30" s="887"/>
      <c r="F30" s="887"/>
      <c r="G30" s="887"/>
      <c r="H30" s="887"/>
      <c r="I30" s="887"/>
      <c r="J30" s="887"/>
      <c r="K30" s="887"/>
      <c r="L30" s="887"/>
      <c r="M30" s="887"/>
      <c r="N30" s="888"/>
      <c r="O30" s="297">
        <f t="shared" ref="O30:O53" si="7">SUM(C30,D30,E30,F30,G30,H30,I30,J30,K30,L30,M30,N30)</f>
        <v>0</v>
      </c>
    </row>
    <row r="31" spans="1:15" s="2" customFormat="1" x14ac:dyDescent="0.2">
      <c r="A31" s="557" t="s">
        <v>721</v>
      </c>
      <c r="B31" s="543" t="str">
        <f>VLOOKUP($A31,Справочники!$B$522:$E$545,COLUMN(Справочники!E:E)-1,FALSE)</f>
        <v>Инвестиционные выплаты</v>
      </c>
      <c r="C31" s="881"/>
      <c r="D31" s="881"/>
      <c r="E31" s="881"/>
      <c r="F31" s="881"/>
      <c r="G31" s="881"/>
      <c r="H31" s="881"/>
      <c r="I31" s="881"/>
      <c r="J31" s="881"/>
      <c r="K31" s="881"/>
      <c r="L31" s="881"/>
      <c r="M31" s="881"/>
      <c r="N31" s="882"/>
      <c r="O31" s="297">
        <f t="shared" si="7"/>
        <v>0</v>
      </c>
    </row>
    <row r="32" spans="1:15" s="315" customFormat="1" ht="27" customHeight="1" x14ac:dyDescent="0.2">
      <c r="A32" s="312"/>
      <c r="B32" s="313" t="s">
        <v>319</v>
      </c>
      <c r="C32" s="314">
        <f>C30-C31</f>
        <v>0</v>
      </c>
      <c r="D32" s="314">
        <f t="shared" ref="D32:N32" si="8">D30-D31</f>
        <v>0</v>
      </c>
      <c r="E32" s="314">
        <f t="shared" si="8"/>
        <v>0</v>
      </c>
      <c r="F32" s="314">
        <f t="shared" si="8"/>
        <v>0</v>
      </c>
      <c r="G32" s="314">
        <f t="shared" si="8"/>
        <v>0</v>
      </c>
      <c r="H32" s="314">
        <f t="shared" si="8"/>
        <v>0</v>
      </c>
      <c r="I32" s="314">
        <f t="shared" si="8"/>
        <v>0</v>
      </c>
      <c r="J32" s="314">
        <f t="shared" si="8"/>
        <v>0</v>
      </c>
      <c r="K32" s="314">
        <f t="shared" si="8"/>
        <v>0</v>
      </c>
      <c r="L32" s="314">
        <f t="shared" si="8"/>
        <v>0</v>
      </c>
      <c r="M32" s="314">
        <f t="shared" si="8"/>
        <v>0</v>
      </c>
      <c r="N32" s="538">
        <f t="shared" si="8"/>
        <v>0</v>
      </c>
      <c r="O32" s="314">
        <f t="shared" si="7"/>
        <v>0</v>
      </c>
    </row>
    <row r="33" spans="1:15" s="315" customFormat="1" x14ac:dyDescent="0.2">
      <c r="A33" s="312"/>
      <c r="B33" s="313" t="s">
        <v>320</v>
      </c>
      <c r="C33" s="314">
        <f t="shared" ref="C33:N33" si="9">C28+C32</f>
        <v>0</v>
      </c>
      <c r="D33" s="314">
        <f t="shared" si="9"/>
        <v>0</v>
      </c>
      <c r="E33" s="314">
        <f t="shared" si="9"/>
        <v>0</v>
      </c>
      <c r="F33" s="314">
        <f t="shared" si="9"/>
        <v>0</v>
      </c>
      <c r="G33" s="314">
        <f t="shared" si="9"/>
        <v>0</v>
      </c>
      <c r="H33" s="314">
        <f t="shared" si="9"/>
        <v>0</v>
      </c>
      <c r="I33" s="314">
        <f t="shared" si="9"/>
        <v>0</v>
      </c>
      <c r="J33" s="314">
        <f t="shared" si="9"/>
        <v>0</v>
      </c>
      <c r="K33" s="314">
        <f t="shared" si="9"/>
        <v>0</v>
      </c>
      <c r="L33" s="314">
        <f t="shared" si="9"/>
        <v>0</v>
      </c>
      <c r="M33" s="314">
        <f t="shared" si="9"/>
        <v>0</v>
      </c>
      <c r="N33" s="538">
        <f t="shared" si="9"/>
        <v>0</v>
      </c>
      <c r="O33" s="314">
        <f t="shared" si="7"/>
        <v>0</v>
      </c>
    </row>
    <row r="34" spans="1:15" x14ac:dyDescent="0.2">
      <c r="A34" s="539"/>
      <c r="B34" s="529" t="s">
        <v>321</v>
      </c>
      <c r="C34" s="290"/>
      <c r="D34" s="290"/>
      <c r="E34" s="290"/>
      <c r="F34" s="290"/>
      <c r="G34" s="290"/>
      <c r="H34" s="290"/>
      <c r="I34" s="290"/>
      <c r="J34" s="290"/>
      <c r="K34" s="290"/>
      <c r="L34" s="290"/>
      <c r="M34" s="290"/>
      <c r="N34" s="293"/>
      <c r="O34" s="290">
        <f t="shared" si="7"/>
        <v>0</v>
      </c>
    </row>
    <row r="35" spans="1:15" s="2" customFormat="1" x14ac:dyDescent="0.2">
      <c r="A35" s="544"/>
      <c r="B35" s="532" t="s">
        <v>322</v>
      </c>
      <c r="C35" s="297">
        <f t="shared" ref="C35:N35" si="10">SUM(C36:C41)</f>
        <v>0</v>
      </c>
      <c r="D35" s="297">
        <f t="shared" si="10"/>
        <v>0</v>
      </c>
      <c r="E35" s="297">
        <f t="shared" si="10"/>
        <v>0</v>
      </c>
      <c r="F35" s="297">
        <f t="shared" si="10"/>
        <v>0</v>
      </c>
      <c r="G35" s="297">
        <f t="shared" si="10"/>
        <v>0</v>
      </c>
      <c r="H35" s="297">
        <f t="shared" si="10"/>
        <v>0</v>
      </c>
      <c r="I35" s="297">
        <f t="shared" si="10"/>
        <v>0</v>
      </c>
      <c r="J35" s="297">
        <f t="shared" si="10"/>
        <v>0</v>
      </c>
      <c r="K35" s="297">
        <f t="shared" si="10"/>
        <v>0</v>
      </c>
      <c r="L35" s="297">
        <f t="shared" si="10"/>
        <v>0</v>
      </c>
      <c r="M35" s="297">
        <f t="shared" si="10"/>
        <v>0</v>
      </c>
      <c r="N35" s="545">
        <f t="shared" si="10"/>
        <v>0</v>
      </c>
      <c r="O35" s="297">
        <f t="shared" si="7"/>
        <v>0</v>
      </c>
    </row>
    <row r="36" spans="1:15" x14ac:dyDescent="0.2">
      <c r="A36" s="534" t="s">
        <v>578</v>
      </c>
      <c r="B36" s="371" t="str">
        <f>VLOOKUP($A36,Справочники!$B$522:$E$545,COLUMN(Справочники!E:E)-1,FALSE)</f>
        <v>Прочие поступления от учредителей</v>
      </c>
      <c r="C36" s="340"/>
      <c r="D36" s="340"/>
      <c r="E36" s="340"/>
      <c r="F36" s="340"/>
      <c r="G36" s="340"/>
      <c r="H36" s="340"/>
      <c r="I36" s="340"/>
      <c r="J36" s="340"/>
      <c r="K36" s="340"/>
      <c r="L36" s="340"/>
      <c r="M36" s="340"/>
      <c r="N36" s="289"/>
      <c r="O36" s="290">
        <f t="shared" si="7"/>
        <v>0</v>
      </c>
    </row>
    <row r="37" spans="1:15" x14ac:dyDescent="0.2">
      <c r="A37" s="534" t="s">
        <v>580</v>
      </c>
      <c r="B37" s="371" t="str">
        <f>VLOOKUP($A37,Справочники!$B$522:$E$545,COLUMN(Справочники!E:E)-1,FALSE)</f>
        <v>Поступления краткосрочных кредитов</v>
      </c>
      <c r="C37" s="326">
        <f>VLOOKUP($A37,БФД!$A$37:$O$42,COLUMN(БФД!D:D),FALSE)</f>
        <v>0</v>
      </c>
      <c r="D37" s="326">
        <f>VLOOKUP($A37,БФД!$A$37:$O$42,COLUMN(БФД!E:E),FALSE)</f>
        <v>0</v>
      </c>
      <c r="E37" s="326">
        <f>VLOOKUP($A37,БФД!$A$37:$O$42,COLUMN(БФД!F:F),FALSE)</f>
        <v>0</v>
      </c>
      <c r="F37" s="326">
        <f>VLOOKUP($A37,БФД!$A$37:$O$42,COLUMN(БФД!G:G),FALSE)</f>
        <v>0</v>
      </c>
      <c r="G37" s="326">
        <f>VLOOKUP($A37,БФД!$A$37:$O$42,COLUMN(БФД!H:H),FALSE)</f>
        <v>0</v>
      </c>
      <c r="H37" s="326">
        <f>VLOOKUP($A37,БФД!$A$37:$O$42,COLUMN(БФД!I:I),FALSE)</f>
        <v>0</v>
      </c>
      <c r="I37" s="326">
        <f>VLOOKUP($A37,БФД!$A$37:$O$42,COLUMN(БФД!J:J),FALSE)</f>
        <v>0</v>
      </c>
      <c r="J37" s="326">
        <f>VLOOKUP($A37,БФД!$A$37:$O$42,COLUMN(БФД!K:K),FALSE)</f>
        <v>0</v>
      </c>
      <c r="K37" s="326">
        <f>VLOOKUP($A37,БФД!$A$37:$O$42,COLUMN(БФД!L:L),FALSE)</f>
        <v>0</v>
      </c>
      <c r="L37" s="326">
        <f>VLOOKUP($A37,БФД!$A$37:$O$42,COLUMN(БФД!M:M),FALSE)</f>
        <v>0</v>
      </c>
      <c r="M37" s="326">
        <f>VLOOKUP($A37,БФД!$A$37:$O$42,COLUMN(БФД!N:N),FALSE)</f>
        <v>0</v>
      </c>
      <c r="N37" s="883">
        <f>VLOOKUP($A37,БФД!$A$37:$O$42,COLUMN(БФД!O:O),FALSE)</f>
        <v>0</v>
      </c>
      <c r="O37" s="290">
        <f t="shared" si="7"/>
        <v>0</v>
      </c>
    </row>
    <row r="38" spans="1:15" x14ac:dyDescent="0.2">
      <c r="A38" s="534" t="s">
        <v>582</v>
      </c>
      <c r="B38" s="371" t="str">
        <f>VLOOKUP($A38,Справочники!$B$522:$E$545,COLUMN(Справочники!E:E)-1,FALSE)</f>
        <v>Поступления долгосрочных кредитов</v>
      </c>
      <c r="C38" s="326">
        <f>VLOOKUP($A38,БФД!$A$29:$O$34,COLUMN(БФД!D:D),FALSE)</f>
        <v>0</v>
      </c>
      <c r="D38" s="326">
        <f>VLOOKUP($A38,БФД!$A$29:$O$34,COLUMN(БФД!E:E),FALSE)</f>
        <v>0</v>
      </c>
      <c r="E38" s="326">
        <f>VLOOKUP($A38,БФД!$A$29:$O$34,COLUMN(БФД!F:F),FALSE)</f>
        <v>0</v>
      </c>
      <c r="F38" s="326">
        <f>VLOOKUP($A38,БФД!$A$29:$O$34,COLUMN(БФД!G:G),FALSE)</f>
        <v>0</v>
      </c>
      <c r="G38" s="326">
        <f>VLOOKUP($A38,БФД!$A$29:$O$34,COLUMN(БФД!H:H),FALSE)</f>
        <v>0</v>
      </c>
      <c r="H38" s="326">
        <f>VLOOKUP($A38,БФД!$A$29:$O$34,COLUMN(БФД!I:I),FALSE)</f>
        <v>0</v>
      </c>
      <c r="I38" s="326">
        <f>VLOOKUP($A38,БФД!$A$29:$O$34,COLUMN(БФД!J:J),FALSE)</f>
        <v>0</v>
      </c>
      <c r="J38" s="326">
        <f>VLOOKUP($A38,БФД!$A$29:$O$34,COLUMN(БФД!K:K),FALSE)</f>
        <v>0</v>
      </c>
      <c r="K38" s="326">
        <f>VLOOKUP($A38,БФД!$A$29:$O$34,COLUMN(БФД!L:L),FALSE)</f>
        <v>0</v>
      </c>
      <c r="L38" s="326">
        <f>VLOOKUP($A38,БФД!$A$29:$O$34,COLUMN(БФД!M:M),FALSE)</f>
        <v>0</v>
      </c>
      <c r="M38" s="326">
        <f>VLOOKUP($A38,БФД!$A$29:$O$34,COLUMN(БФД!N:N),FALSE)</f>
        <v>0</v>
      </c>
      <c r="N38" s="883">
        <f>VLOOKUP($A38,БФД!$A$29:$O$34,COLUMN(БФД!O:O),FALSE)</f>
        <v>0</v>
      </c>
      <c r="O38" s="290">
        <f t="shared" si="7"/>
        <v>0</v>
      </c>
    </row>
    <row r="39" spans="1:15" x14ac:dyDescent="0.2">
      <c r="A39" s="534" t="s">
        <v>584</v>
      </c>
      <c r="B39" s="371" t="str">
        <f>VLOOKUP($A39,Справочники!$B$522:$E$545,COLUMN(Справочники!E:E)-1,FALSE)</f>
        <v>Поступления займов</v>
      </c>
      <c r="C39" s="326">
        <f>VLOOKUP($A39,БФД!$A$62:$O$67,COLUMN(БФД!D:D),FALSE)</f>
        <v>0</v>
      </c>
      <c r="D39" s="326">
        <f>VLOOKUP($A39,БФД!$A$62:$O$67,COLUMN(БФД!E:E),FALSE)</f>
        <v>0</v>
      </c>
      <c r="E39" s="326">
        <f>VLOOKUP($A39,БФД!$A$62:$O$67,COLUMN(БФД!F:F),FALSE)</f>
        <v>0</v>
      </c>
      <c r="F39" s="326">
        <f>VLOOKUP($A39,БФД!$A$62:$O$67,COLUMN(БФД!G:G),FALSE)</f>
        <v>0</v>
      </c>
      <c r="G39" s="326">
        <f>VLOOKUP($A39,БФД!$A$62:$O$67,COLUMN(БФД!H:H),FALSE)</f>
        <v>0</v>
      </c>
      <c r="H39" s="326">
        <f>VLOOKUP($A39,БФД!$A$62:$O$67,COLUMN(БФД!I:I),FALSE)</f>
        <v>0</v>
      </c>
      <c r="I39" s="326">
        <f>VLOOKUP($A39,БФД!$A$62:$O$67,COLUMN(БФД!J:J),FALSE)</f>
        <v>0</v>
      </c>
      <c r="J39" s="326">
        <f>VLOOKUP($A39,БФД!$A$62:$O$67,COLUMN(БФД!K:K),FALSE)</f>
        <v>0</v>
      </c>
      <c r="K39" s="326">
        <f>VLOOKUP($A39,БФД!$A$62:$O$67,COLUMN(БФД!L:L),FALSE)</f>
        <v>0</v>
      </c>
      <c r="L39" s="326">
        <f>VLOOKUP($A39,БФД!$A$62:$O$67,COLUMN(БФД!M:M),FALSE)</f>
        <v>0</v>
      </c>
      <c r="M39" s="326">
        <f>VLOOKUP($A39,БФД!$A$62:$O$67,COLUMN(БФД!N:N),FALSE)</f>
        <v>0</v>
      </c>
      <c r="N39" s="883">
        <f>VLOOKUP($A39,БФД!$A$62:$O$67,COLUMN(БФД!O:O),FALSE)</f>
        <v>0</v>
      </c>
      <c r="O39" s="290">
        <f t="shared" si="7"/>
        <v>0</v>
      </c>
    </row>
    <row r="40" spans="1:15" x14ac:dyDescent="0.2">
      <c r="A40" s="534" t="s">
        <v>591</v>
      </c>
      <c r="B40" s="371" t="str">
        <f>VLOOKUP($A40,Справочники!$B$522:$E$545,COLUMN(Справочники!E:E)-1,FALSE)</f>
        <v>Возврат ссуд сотрудниками предприятий</v>
      </c>
      <c r="C40" s="340"/>
      <c r="D40" s="340"/>
      <c r="E40" s="340"/>
      <c r="F40" s="340"/>
      <c r="G40" s="340"/>
      <c r="H40" s="340"/>
      <c r="I40" s="340"/>
      <c r="J40" s="340"/>
      <c r="K40" s="340"/>
      <c r="L40" s="340"/>
      <c r="M40" s="340"/>
      <c r="N40" s="289"/>
      <c r="O40" s="290">
        <f t="shared" si="7"/>
        <v>0</v>
      </c>
    </row>
    <row r="41" spans="1:15" x14ac:dyDescent="0.2">
      <c r="A41" s="534" t="s">
        <v>592</v>
      </c>
      <c r="B41" s="371" t="str">
        <f>VLOOKUP($A41,Справочники!$B$522:$E$545,COLUMN(Справочники!E:E)-1,FALSE)</f>
        <v>Проценты по ссудам полученные</v>
      </c>
      <c r="C41" s="340"/>
      <c r="D41" s="340"/>
      <c r="E41" s="340"/>
      <c r="F41" s="340"/>
      <c r="G41" s="340"/>
      <c r="H41" s="340"/>
      <c r="I41" s="340"/>
      <c r="J41" s="340"/>
      <c r="K41" s="340"/>
      <c r="L41" s="340"/>
      <c r="M41" s="340"/>
      <c r="N41" s="289"/>
      <c r="O41" s="290">
        <f t="shared" si="7"/>
        <v>0</v>
      </c>
    </row>
    <row r="42" spans="1:15" s="2" customFormat="1" x14ac:dyDescent="0.2">
      <c r="A42" s="544"/>
      <c r="B42" s="532" t="s">
        <v>323</v>
      </c>
      <c r="C42" s="297">
        <f t="shared" ref="C42:N42" si="11">SUM(C43:C47)</f>
        <v>0</v>
      </c>
      <c r="D42" s="297">
        <f t="shared" si="11"/>
        <v>0</v>
      </c>
      <c r="E42" s="297">
        <f t="shared" si="11"/>
        <v>0</v>
      </c>
      <c r="F42" s="297">
        <f t="shared" si="11"/>
        <v>0</v>
      </c>
      <c r="G42" s="297">
        <f t="shared" si="11"/>
        <v>0</v>
      </c>
      <c r="H42" s="297">
        <f t="shared" si="11"/>
        <v>0</v>
      </c>
      <c r="I42" s="297">
        <f t="shared" si="11"/>
        <v>0</v>
      </c>
      <c r="J42" s="297">
        <f t="shared" si="11"/>
        <v>0</v>
      </c>
      <c r="K42" s="297">
        <f t="shared" si="11"/>
        <v>0</v>
      </c>
      <c r="L42" s="297">
        <f t="shared" si="11"/>
        <v>0</v>
      </c>
      <c r="M42" s="297">
        <f t="shared" si="11"/>
        <v>0</v>
      </c>
      <c r="N42" s="545">
        <f t="shared" si="11"/>
        <v>0</v>
      </c>
      <c r="O42" s="297">
        <f t="shared" si="7"/>
        <v>0</v>
      </c>
    </row>
    <row r="43" spans="1:15" x14ac:dyDescent="0.2">
      <c r="A43" s="534" t="s">
        <v>708</v>
      </c>
      <c r="B43" s="371" t="str">
        <f>VLOOKUP($A43,Справочники!$B$522:$E$545,COLUMN(Справочники!E:E)-1,FALSE)</f>
        <v>Выплаты дивидендов</v>
      </c>
      <c r="C43" s="340"/>
      <c r="D43" s="340"/>
      <c r="E43" s="340"/>
      <c r="F43" s="340"/>
      <c r="G43" s="340"/>
      <c r="H43" s="340"/>
      <c r="I43" s="340"/>
      <c r="J43" s="340"/>
      <c r="K43" s="340"/>
      <c r="L43" s="340"/>
      <c r="M43" s="340"/>
      <c r="N43" s="289"/>
      <c r="O43" s="290">
        <f t="shared" si="7"/>
        <v>0</v>
      </c>
    </row>
    <row r="44" spans="1:15" x14ac:dyDescent="0.2">
      <c r="A44" s="534" t="s">
        <v>710</v>
      </c>
      <c r="B44" s="371" t="str">
        <f>VLOOKUP($A44,Справочники!$B$522:$E$545,COLUMN(Справочники!E:E)-1,FALSE)</f>
        <v>Выплаты краткосрочных кредитов</v>
      </c>
      <c r="C44" s="290">
        <f>VLOOKUP($A44,БФД!$A$37:$O$42,COLUMN(БФД!D:D),FALSE)</f>
        <v>0</v>
      </c>
      <c r="D44" s="290">
        <f>VLOOKUP($A44,БФД!$A$37:$O$42,COLUMN(БФД!E:E),FALSE)</f>
        <v>0</v>
      </c>
      <c r="E44" s="290">
        <f>VLOOKUP($A44,БФД!$A$37:$O$42,COLUMN(БФД!F:F),FALSE)</f>
        <v>0</v>
      </c>
      <c r="F44" s="290">
        <f>VLOOKUP($A44,БФД!$A$37:$O$42,COLUMN(БФД!G:G),FALSE)</f>
        <v>0</v>
      </c>
      <c r="G44" s="290">
        <f>VLOOKUP($A44,БФД!$A$37:$O$42,COLUMN(БФД!H:H),FALSE)</f>
        <v>0</v>
      </c>
      <c r="H44" s="290">
        <f>VLOOKUP($A44,БФД!$A$37:$O$42,COLUMN(БФД!I:I),FALSE)</f>
        <v>0</v>
      </c>
      <c r="I44" s="290">
        <f>VLOOKUP($A44,БФД!$A$37:$O$42,COLUMN(БФД!J:J),FALSE)</f>
        <v>0</v>
      </c>
      <c r="J44" s="290">
        <f>VLOOKUP($A44,БФД!$A$37:$O$42,COLUMN(БФД!K:K),FALSE)</f>
        <v>0</v>
      </c>
      <c r="K44" s="290">
        <f>VLOOKUP($A44,БФД!$A$37:$O$42,COLUMN(БФД!L:L),FALSE)</f>
        <v>0</v>
      </c>
      <c r="L44" s="290">
        <f>VLOOKUP($A44,БФД!$A$37:$O$42,COLUMN(БФД!M:M),FALSE)</f>
        <v>0</v>
      </c>
      <c r="M44" s="290">
        <f>VLOOKUP($A44,БФД!$A$37:$O$42,COLUMN(БФД!N:N),FALSE)</f>
        <v>0</v>
      </c>
      <c r="N44" s="293">
        <f>VLOOKUP($A44,БФД!$A$37:$O$42,COLUMN(БФД!O:O),FALSE)</f>
        <v>0</v>
      </c>
      <c r="O44" s="290">
        <f t="shared" si="7"/>
        <v>0</v>
      </c>
    </row>
    <row r="45" spans="1:15" x14ac:dyDescent="0.2">
      <c r="A45" s="534" t="s">
        <v>712</v>
      </c>
      <c r="B45" s="371" t="str">
        <f>VLOOKUP($A45,Справочники!$B$522:$E$545,COLUMN(Справочники!E:E)-1,FALSE)</f>
        <v>Выплаты долгосрочных кредитов</v>
      </c>
      <c r="C45" s="290">
        <f>VLOOKUP($A45,БФД!$A$29:$O$34,COLUMN(БФД!D:D),FALSE)</f>
        <v>0</v>
      </c>
      <c r="D45" s="290">
        <f>VLOOKUP($A45,БФД!$A$29:$O$34,COLUMN(БФД!E:E),FALSE)</f>
        <v>0</v>
      </c>
      <c r="E45" s="290">
        <f>VLOOKUP($A45,БФД!$A$29:$O$34,COLUMN(БФД!F:F),FALSE)</f>
        <v>0</v>
      </c>
      <c r="F45" s="290">
        <f>VLOOKUP($A45,БФД!$A$29:$O$34,COLUMN(БФД!G:G),FALSE)</f>
        <v>0</v>
      </c>
      <c r="G45" s="290">
        <f>VLOOKUP($A45,БФД!$A$29:$O$34,COLUMN(БФД!H:H),FALSE)</f>
        <v>0</v>
      </c>
      <c r="H45" s="290">
        <f>VLOOKUP($A45,БФД!$A$29:$O$34,COLUMN(БФД!I:I),FALSE)</f>
        <v>0</v>
      </c>
      <c r="I45" s="290">
        <f>VLOOKUP($A45,БФД!$A$29:$O$34,COLUMN(БФД!J:J),FALSE)</f>
        <v>0</v>
      </c>
      <c r="J45" s="290">
        <f>VLOOKUP($A45,БФД!$A$29:$O$34,COLUMN(БФД!K:K),FALSE)</f>
        <v>0</v>
      </c>
      <c r="K45" s="290">
        <f>VLOOKUP($A45,БФД!$A$29:$O$34,COLUMN(БФД!L:L),FALSE)</f>
        <v>0</v>
      </c>
      <c r="L45" s="290">
        <f>VLOOKUP($A45,БФД!$A$29:$O$34,COLUMN(БФД!M:M),FALSE)</f>
        <v>0</v>
      </c>
      <c r="M45" s="290">
        <f>VLOOKUP($A45,БФД!$A$29:$O$34,COLUMN(БФД!N:N),FALSE)</f>
        <v>0</v>
      </c>
      <c r="N45" s="293">
        <f>VLOOKUP($A45,БФД!$A$29:$O$34,COLUMN(БФД!O:O),FALSE)</f>
        <v>0</v>
      </c>
      <c r="O45" s="290">
        <f t="shared" si="7"/>
        <v>0</v>
      </c>
    </row>
    <row r="46" spans="1:15" x14ac:dyDescent="0.2">
      <c r="A46" s="534" t="s">
        <v>714</v>
      </c>
      <c r="B46" s="371" t="str">
        <f>VLOOKUP($A46,Справочники!$B$522:$E$545,COLUMN(Справочники!E:E)-1,FALSE)</f>
        <v>Выплаты займов</v>
      </c>
      <c r="C46" s="290">
        <f>VLOOKUP($A46,БФД!$A$62:$O$67,COLUMN(БФД!D:D),FALSE)</f>
        <v>0</v>
      </c>
      <c r="D46" s="290">
        <f>VLOOKUP($A46,БФД!$A$62:$O$67,COLUMN(БФД!E:E),FALSE)</f>
        <v>0</v>
      </c>
      <c r="E46" s="290">
        <f>VLOOKUP($A46,БФД!$A$62:$O$67,COLUMN(БФД!F:F),FALSE)</f>
        <v>0</v>
      </c>
      <c r="F46" s="290">
        <f>VLOOKUP($A46,БФД!$A$62:$O$67,COLUMN(БФД!G:G),FALSE)</f>
        <v>0</v>
      </c>
      <c r="G46" s="290">
        <f>VLOOKUP($A46,БФД!$A$62:$O$67,COLUMN(БФД!H:H),FALSE)</f>
        <v>0</v>
      </c>
      <c r="H46" s="290">
        <f>VLOOKUP($A46,БФД!$A$62:$O$67,COLUMN(БФД!I:I),FALSE)</f>
        <v>0</v>
      </c>
      <c r="I46" s="290">
        <f>VLOOKUP($A46,БФД!$A$62:$O$67,COLUMN(БФД!J:J),FALSE)</f>
        <v>0</v>
      </c>
      <c r="J46" s="290">
        <f>VLOOKUP($A46,БФД!$A$62:$O$67,COLUMN(БФД!K:K),FALSE)</f>
        <v>0</v>
      </c>
      <c r="K46" s="290">
        <f>VLOOKUP($A46,БФД!$A$62:$O$67,COLUMN(БФД!L:L),FALSE)</f>
        <v>0</v>
      </c>
      <c r="L46" s="290">
        <f>VLOOKUP($A46,БФД!$A$62:$O$67,COLUMN(БФД!M:M),FALSE)</f>
        <v>0</v>
      </c>
      <c r="M46" s="290">
        <f>VLOOKUP($A46,БФД!$A$62:$O$67,COLUMN(БФД!N:N),FALSE)</f>
        <v>0</v>
      </c>
      <c r="N46" s="293">
        <f>VLOOKUP($A46,БФД!$A$62:$O$67,COLUMN(БФД!O:O),FALSE)</f>
        <v>0</v>
      </c>
      <c r="O46" s="290">
        <f t="shared" si="7"/>
        <v>0</v>
      </c>
    </row>
    <row r="47" spans="1:15" x14ac:dyDescent="0.2">
      <c r="A47" s="534" t="s">
        <v>720</v>
      </c>
      <c r="B47" s="371" t="str">
        <f>VLOOKUP($A47,Справочники!$B$522:$E$545,COLUMN(Справочники!E:E)-1,FALSE)</f>
        <v>Выдача ссуд сотрудникам предприятия</v>
      </c>
      <c r="C47" s="340"/>
      <c r="D47" s="340"/>
      <c r="E47" s="340"/>
      <c r="F47" s="340"/>
      <c r="G47" s="340"/>
      <c r="H47" s="340"/>
      <c r="I47" s="340"/>
      <c r="J47" s="340"/>
      <c r="K47" s="340"/>
      <c r="L47" s="340"/>
      <c r="M47" s="340"/>
      <c r="N47" s="289"/>
      <c r="O47" s="290">
        <f t="shared" si="7"/>
        <v>0</v>
      </c>
    </row>
    <row r="48" spans="1:15" s="2" customFormat="1" x14ac:dyDescent="0.2">
      <c r="A48" s="533" t="s">
        <v>522</v>
      </c>
      <c r="B48" s="532" t="s">
        <v>146</v>
      </c>
      <c r="C48" s="297">
        <f t="shared" ref="C48:N48" si="12">SUM(C49:C50)</f>
        <v>0</v>
      </c>
      <c r="D48" s="297">
        <f t="shared" si="12"/>
        <v>0</v>
      </c>
      <c r="E48" s="297">
        <f t="shared" si="12"/>
        <v>0</v>
      </c>
      <c r="F48" s="297">
        <f t="shared" si="12"/>
        <v>0</v>
      </c>
      <c r="G48" s="297">
        <f t="shared" si="12"/>
        <v>0</v>
      </c>
      <c r="H48" s="297">
        <f t="shared" si="12"/>
        <v>0</v>
      </c>
      <c r="I48" s="297">
        <f t="shared" si="12"/>
        <v>0</v>
      </c>
      <c r="J48" s="297">
        <f t="shared" si="12"/>
        <v>0</v>
      </c>
      <c r="K48" s="297">
        <f t="shared" si="12"/>
        <v>0</v>
      </c>
      <c r="L48" s="297">
        <f t="shared" si="12"/>
        <v>0</v>
      </c>
      <c r="M48" s="297">
        <f t="shared" si="12"/>
        <v>0</v>
      </c>
      <c r="N48" s="545">
        <f t="shared" si="12"/>
        <v>0</v>
      </c>
      <c r="O48" s="297">
        <f t="shared" si="7"/>
        <v>0</v>
      </c>
    </row>
    <row r="49" spans="1:15" ht="25.5" x14ac:dyDescent="0.2">
      <c r="A49" s="534" t="s">
        <v>503</v>
      </c>
      <c r="B49" s="371" t="str">
        <f>VLOOKUP($A49,Справочники!$B$476:$E$545,COLUMN(Справочники!E:E)-1,FALSE)</f>
        <v>Проценты по краткосрочным кредитам банков выплаченные</v>
      </c>
      <c r="C49" s="290">
        <f>VLOOKUP($A49,БФД!$A$37:$O$42,COLUMN(БФД!D:D),FALSE)</f>
        <v>0</v>
      </c>
      <c r="D49" s="290">
        <f>VLOOKUP($A49,БФД!$A$37:$O$42,COLUMN(БФД!E:E),FALSE)</f>
        <v>0</v>
      </c>
      <c r="E49" s="290">
        <f>VLOOKUP($A49,БФД!$A$37:$O$42,COLUMN(БФД!F:F),FALSE)</f>
        <v>0</v>
      </c>
      <c r="F49" s="290">
        <f>VLOOKUP($A49,БФД!$A$37:$O$42,COLUMN(БФД!G:G),FALSE)</f>
        <v>0</v>
      </c>
      <c r="G49" s="290">
        <f>VLOOKUP($A49,БФД!$A$37:$O$42,COLUMN(БФД!H:H),FALSE)</f>
        <v>0</v>
      </c>
      <c r="H49" s="290">
        <f>VLOOKUP($A49,БФД!$A$37:$O$42,COLUMN(БФД!I:I),FALSE)</f>
        <v>0</v>
      </c>
      <c r="I49" s="290">
        <f>VLOOKUP($A49,БФД!$A$37:$O$42,COLUMN(БФД!J:J),FALSE)</f>
        <v>0</v>
      </c>
      <c r="J49" s="290">
        <f>VLOOKUP($A49,БФД!$A$37:$O$42,COLUMN(БФД!K:K),FALSE)</f>
        <v>0</v>
      </c>
      <c r="K49" s="290">
        <f>VLOOKUP($A49,БФД!$A$37:$O$42,COLUMN(БФД!L:L),FALSE)</f>
        <v>0</v>
      </c>
      <c r="L49" s="290">
        <f>VLOOKUP($A49,БФД!$A$37:$O$42,COLUMN(БФД!M:M),FALSE)</f>
        <v>0</v>
      </c>
      <c r="M49" s="290">
        <f>VLOOKUP($A49,БФД!$A$37:$O$42,COLUMN(БФД!N:N),FALSE)</f>
        <v>0</v>
      </c>
      <c r="N49" s="293">
        <f>VLOOKUP($A49,БФД!$A$37:$O$42,COLUMN(БФД!O:O),FALSE)</f>
        <v>0</v>
      </c>
      <c r="O49" s="290">
        <f t="shared" si="7"/>
        <v>0</v>
      </c>
    </row>
    <row r="50" spans="1:15" x14ac:dyDescent="0.2">
      <c r="A50" s="534" t="s">
        <v>507</v>
      </c>
      <c r="B50" s="371" t="str">
        <f>VLOOKUP($A50,Справочники!$B$476:$E$545,COLUMN(Справочники!E:E)-1,FALSE)</f>
        <v>Проценты по займам выплаченные</v>
      </c>
      <c r="C50" s="290">
        <f>VLOOKUP($A50,БФД!$A$62:$O$67,COLUMN(БФД!D:D),FALSE)</f>
        <v>0</v>
      </c>
      <c r="D50" s="290">
        <f>VLOOKUP($A50,БФД!$A$62:$O$67,COLUMN(БФД!E:E),FALSE)</f>
        <v>0</v>
      </c>
      <c r="E50" s="290">
        <f>VLOOKUP($A50,БФД!$A$62:$O$67,COLUMN(БФД!F:F),FALSE)</f>
        <v>0</v>
      </c>
      <c r="F50" s="290">
        <f>VLOOKUP($A50,БФД!$A$62:$O$67,COLUMN(БФД!G:G),FALSE)</f>
        <v>0</v>
      </c>
      <c r="G50" s="290">
        <f>VLOOKUP($A50,БФД!$A$62:$O$67,COLUMN(БФД!H:H),FALSE)</f>
        <v>0</v>
      </c>
      <c r="H50" s="290">
        <f>VLOOKUP($A50,БФД!$A$62:$O$67,COLUMN(БФД!I:I),FALSE)</f>
        <v>0</v>
      </c>
      <c r="I50" s="290">
        <f>VLOOKUP($A50,БФД!$A$62:$O$67,COLUMN(БФД!J:J),FALSE)</f>
        <v>0</v>
      </c>
      <c r="J50" s="290">
        <f>VLOOKUP($A50,БФД!$A$62:$O$67,COLUMN(БФД!K:K),FALSE)</f>
        <v>0</v>
      </c>
      <c r="K50" s="290">
        <f>VLOOKUP($A50,БФД!$A$62:$O$67,COLUMN(БФД!L:L),FALSE)</f>
        <v>0</v>
      </c>
      <c r="L50" s="290">
        <f>VLOOKUP($A50,БФД!$A$62:$O$67,COLUMN(БФД!M:M),FALSE)</f>
        <v>0</v>
      </c>
      <c r="M50" s="290">
        <f>VLOOKUP($A50,БФД!$A$62:$O$67,COLUMN(БФД!N:N),FALSE)</f>
        <v>0</v>
      </c>
      <c r="N50" s="293">
        <f>VLOOKUP($A50,БФД!$A$62:$O$67,COLUMN(БФД!O:O),FALSE)</f>
        <v>0</v>
      </c>
      <c r="O50" s="290">
        <f t="shared" si="7"/>
        <v>0</v>
      </c>
    </row>
    <row r="51" spans="1:15" s="315" customFormat="1" x14ac:dyDescent="0.2">
      <c r="A51" s="312"/>
      <c r="B51" s="313" t="s">
        <v>324</v>
      </c>
      <c r="C51" s="314">
        <f t="shared" ref="C51:N51" si="13">C35-C42-C48</f>
        <v>0</v>
      </c>
      <c r="D51" s="546">
        <f t="shared" si="13"/>
        <v>0</v>
      </c>
      <c r="E51" s="314">
        <f t="shared" si="13"/>
        <v>0</v>
      </c>
      <c r="F51" s="314">
        <f t="shared" si="13"/>
        <v>0</v>
      </c>
      <c r="G51" s="314">
        <f t="shared" si="13"/>
        <v>0</v>
      </c>
      <c r="H51" s="314">
        <f t="shared" si="13"/>
        <v>0</v>
      </c>
      <c r="I51" s="314">
        <f t="shared" si="13"/>
        <v>0</v>
      </c>
      <c r="J51" s="314">
        <f t="shared" si="13"/>
        <v>0</v>
      </c>
      <c r="K51" s="314">
        <f t="shared" si="13"/>
        <v>0</v>
      </c>
      <c r="L51" s="314">
        <f t="shared" si="13"/>
        <v>0</v>
      </c>
      <c r="M51" s="314">
        <f t="shared" si="13"/>
        <v>0</v>
      </c>
      <c r="N51" s="547">
        <f t="shared" si="13"/>
        <v>0</v>
      </c>
      <c r="O51" s="314">
        <f t="shared" si="7"/>
        <v>0</v>
      </c>
    </row>
    <row r="52" spans="1:15" s="2" customFormat="1" x14ac:dyDescent="0.2">
      <c r="A52" s="548"/>
      <c r="B52" s="389" t="s">
        <v>325</v>
      </c>
      <c r="C52" s="549">
        <f t="shared" ref="C52:N52" si="14">C33+C51</f>
        <v>0</v>
      </c>
      <c r="D52" s="550">
        <f t="shared" si="14"/>
        <v>0</v>
      </c>
      <c r="E52" s="549">
        <f t="shared" si="14"/>
        <v>0</v>
      </c>
      <c r="F52" s="549">
        <f t="shared" si="14"/>
        <v>0</v>
      </c>
      <c r="G52" s="549">
        <f t="shared" si="14"/>
        <v>0</v>
      </c>
      <c r="H52" s="549">
        <f t="shared" si="14"/>
        <v>0</v>
      </c>
      <c r="I52" s="549">
        <f t="shared" si="14"/>
        <v>0</v>
      </c>
      <c r="J52" s="549">
        <f t="shared" si="14"/>
        <v>0</v>
      </c>
      <c r="K52" s="549">
        <f t="shared" si="14"/>
        <v>0</v>
      </c>
      <c r="L52" s="549">
        <f t="shared" si="14"/>
        <v>0</v>
      </c>
      <c r="M52" s="549">
        <f t="shared" si="14"/>
        <v>0</v>
      </c>
      <c r="N52" s="551">
        <f t="shared" si="14"/>
        <v>0</v>
      </c>
      <c r="O52" s="549">
        <f t="shared" si="7"/>
        <v>0</v>
      </c>
    </row>
    <row r="53" spans="1:15" s="315" customFormat="1" x14ac:dyDescent="0.2">
      <c r="A53" s="312"/>
      <c r="B53" s="313" t="s">
        <v>326</v>
      </c>
      <c r="C53" s="314">
        <f>C52</f>
        <v>0</v>
      </c>
      <c r="D53" s="546">
        <f t="shared" ref="D53:N53" si="15">C53+D52</f>
        <v>0</v>
      </c>
      <c r="E53" s="314">
        <f t="shared" si="15"/>
        <v>0</v>
      </c>
      <c r="F53" s="314">
        <f t="shared" si="15"/>
        <v>0</v>
      </c>
      <c r="G53" s="314">
        <f t="shared" si="15"/>
        <v>0</v>
      </c>
      <c r="H53" s="314">
        <f t="shared" si="15"/>
        <v>0</v>
      </c>
      <c r="I53" s="314">
        <f t="shared" si="15"/>
        <v>0</v>
      </c>
      <c r="J53" s="314">
        <f t="shared" si="15"/>
        <v>0</v>
      </c>
      <c r="K53" s="314">
        <f t="shared" si="15"/>
        <v>0</v>
      </c>
      <c r="L53" s="314">
        <f t="shared" si="15"/>
        <v>0</v>
      </c>
      <c r="M53" s="314">
        <f t="shared" si="15"/>
        <v>0</v>
      </c>
      <c r="N53" s="547">
        <f t="shared" si="15"/>
        <v>0</v>
      </c>
      <c r="O53" s="314">
        <f t="shared" si="7"/>
        <v>0</v>
      </c>
    </row>
    <row r="55" spans="1:15" s="556" customFormat="1" x14ac:dyDescent="0.2">
      <c r="A55" s="552"/>
      <c r="B55" s="553" t="s">
        <v>1006</v>
      </c>
      <c r="C55" s="554">
        <f t="shared" ref="C55:N55" si="16">C13+C52</f>
        <v>0</v>
      </c>
      <c r="D55" s="554">
        <f t="shared" si="16"/>
        <v>0</v>
      </c>
      <c r="E55" s="554">
        <f t="shared" si="16"/>
        <v>0</v>
      </c>
      <c r="F55" s="554">
        <f t="shared" si="16"/>
        <v>0</v>
      </c>
      <c r="G55" s="554">
        <f t="shared" si="16"/>
        <v>0</v>
      </c>
      <c r="H55" s="554">
        <f t="shared" si="16"/>
        <v>0</v>
      </c>
      <c r="I55" s="554">
        <f t="shared" si="16"/>
        <v>0</v>
      </c>
      <c r="J55" s="554">
        <f t="shared" si="16"/>
        <v>0</v>
      </c>
      <c r="K55" s="554">
        <f t="shared" si="16"/>
        <v>0</v>
      </c>
      <c r="L55" s="554">
        <f t="shared" si="16"/>
        <v>0</v>
      </c>
      <c r="M55" s="554">
        <f t="shared" si="16"/>
        <v>0</v>
      </c>
      <c r="N55" s="555">
        <f t="shared" si="16"/>
        <v>0</v>
      </c>
      <c r="O55" s="554">
        <f>SUM(C55,D55,E55,F55,G55,H55,I55,J55,K55,L55,M55,N55)</f>
        <v>0</v>
      </c>
    </row>
    <row r="56" spans="1:15" s="2" customFormat="1" x14ac:dyDescent="0.2">
      <c r="B56" s="412"/>
      <c r="C56" s="542"/>
      <c r="D56" s="542"/>
      <c r="E56" s="542"/>
      <c r="F56" s="542"/>
      <c r="G56" s="542"/>
      <c r="H56" s="542"/>
      <c r="I56" s="542"/>
      <c r="J56" s="542"/>
      <c r="K56" s="542"/>
      <c r="L56" s="542"/>
      <c r="M56" s="542"/>
      <c r="N56" s="542"/>
    </row>
    <row r="57" spans="1:15" x14ac:dyDescent="0.2">
      <c r="B57" s="431"/>
    </row>
    <row r="58" spans="1:15" x14ac:dyDescent="0.2">
      <c r="B58" s="431"/>
    </row>
    <row r="59" spans="1:15" x14ac:dyDescent="0.2">
      <c r="B59" s="431"/>
      <c r="C59" s="304"/>
    </row>
    <row r="60" spans="1:15" x14ac:dyDescent="0.2">
      <c r="B60" s="431"/>
    </row>
    <row r="61" spans="1:15" x14ac:dyDescent="0.2">
      <c r="B61" s="431"/>
      <c r="C61" s="304"/>
    </row>
    <row r="62" spans="1:15" x14ac:dyDescent="0.2">
      <c r="B62" s="431"/>
    </row>
    <row r="63" spans="1:15" x14ac:dyDescent="0.2">
      <c r="B63" s="431"/>
    </row>
    <row r="64" spans="1:15" x14ac:dyDescent="0.2">
      <c r="B64" s="431"/>
    </row>
    <row r="65" spans="2:2" x14ac:dyDescent="0.2">
      <c r="B65" s="431"/>
    </row>
    <row r="66" spans="2:2" x14ac:dyDescent="0.2">
      <c r="B66" s="431"/>
    </row>
    <row r="67" spans="2:2" x14ac:dyDescent="0.2">
      <c r="B67" s="431"/>
    </row>
    <row r="68" spans="2:2" x14ac:dyDescent="0.2">
      <c r="B68" s="431"/>
    </row>
    <row r="69" spans="2:2" x14ac:dyDescent="0.2">
      <c r="B69" s="431"/>
    </row>
    <row r="70" spans="2:2" x14ac:dyDescent="0.2">
      <c r="B70" s="431"/>
    </row>
    <row r="71" spans="2:2" x14ac:dyDescent="0.2">
      <c r="B71" s="431"/>
    </row>
    <row r="72" spans="2:2" x14ac:dyDescent="0.2">
      <c r="B72" s="431"/>
    </row>
    <row r="73" spans="2:2" x14ac:dyDescent="0.2">
      <c r="B73" s="431"/>
    </row>
    <row r="74" spans="2:2" x14ac:dyDescent="0.2">
      <c r="B74" s="431"/>
    </row>
    <row r="75" spans="2:2" x14ac:dyDescent="0.2">
      <c r="B75" s="431"/>
    </row>
    <row r="76" spans="2:2" x14ac:dyDescent="0.2">
      <c r="B76" s="431"/>
    </row>
    <row r="77" spans="2:2" x14ac:dyDescent="0.2">
      <c r="B77" s="431"/>
    </row>
    <row r="78" spans="2:2" x14ac:dyDescent="0.2">
      <c r="B78" s="431"/>
    </row>
    <row r="79" spans="2:2" x14ac:dyDescent="0.2">
      <c r="B79" s="431"/>
    </row>
    <row r="80" spans="2:2" x14ac:dyDescent="0.2">
      <c r="B80" s="431"/>
    </row>
    <row r="81" spans="2:2" x14ac:dyDescent="0.2">
      <c r="B81" s="431"/>
    </row>
    <row r="82" spans="2:2" x14ac:dyDescent="0.2">
      <c r="B82" s="431"/>
    </row>
    <row r="83" spans="2:2" x14ac:dyDescent="0.2">
      <c r="B83" s="431"/>
    </row>
    <row r="84" spans="2:2" x14ac:dyDescent="0.2">
      <c r="B84" s="431"/>
    </row>
    <row r="85" spans="2:2" x14ac:dyDescent="0.2">
      <c r="B85" s="431"/>
    </row>
    <row r="86" spans="2:2" x14ac:dyDescent="0.2">
      <c r="B86" s="431"/>
    </row>
    <row r="87" spans="2:2" x14ac:dyDescent="0.2">
      <c r="B87" s="431"/>
    </row>
    <row r="88" spans="2:2" x14ac:dyDescent="0.2">
      <c r="B88" s="431"/>
    </row>
    <row r="89" spans="2:2" x14ac:dyDescent="0.2">
      <c r="B89" s="431"/>
    </row>
    <row r="90" spans="2:2" x14ac:dyDescent="0.2">
      <c r="B90" s="431"/>
    </row>
    <row r="91" spans="2:2" x14ac:dyDescent="0.2">
      <c r="B91" s="431"/>
    </row>
    <row r="92" spans="2:2" x14ac:dyDescent="0.2">
      <c r="B92" s="431"/>
    </row>
    <row r="93" spans="2:2" x14ac:dyDescent="0.2">
      <c r="B93" s="431"/>
    </row>
    <row r="94" spans="2:2" x14ac:dyDescent="0.2">
      <c r="B94" s="431"/>
    </row>
    <row r="95" spans="2:2" x14ac:dyDescent="0.2">
      <c r="B95" s="431"/>
    </row>
    <row r="96" spans="2:2" x14ac:dyDescent="0.2">
      <c r="B96" s="431"/>
    </row>
    <row r="97" spans="2:2" x14ac:dyDescent="0.2">
      <c r="B97" s="431"/>
    </row>
    <row r="98" spans="2:2" x14ac:dyDescent="0.2">
      <c r="B98" s="431"/>
    </row>
    <row r="99" spans="2:2" x14ac:dyDescent="0.2">
      <c r="B99" s="431"/>
    </row>
    <row r="100" spans="2:2" x14ac:dyDescent="0.2">
      <c r="B100" s="431"/>
    </row>
    <row r="101" spans="2:2" x14ac:dyDescent="0.2">
      <c r="B101" s="431"/>
    </row>
    <row r="102" spans="2:2" x14ac:dyDescent="0.2">
      <c r="B102" s="431"/>
    </row>
    <row r="103" spans="2:2" x14ac:dyDescent="0.2">
      <c r="B103" s="431"/>
    </row>
    <row r="104" spans="2:2" x14ac:dyDescent="0.2">
      <c r="B104" s="431"/>
    </row>
    <row r="105" spans="2:2" x14ac:dyDescent="0.2">
      <c r="B105" s="431"/>
    </row>
    <row r="106" spans="2:2" x14ac:dyDescent="0.2">
      <c r="B106" s="431"/>
    </row>
    <row r="107" spans="2:2" x14ac:dyDescent="0.2">
      <c r="B107" s="431"/>
    </row>
    <row r="108" spans="2:2" x14ac:dyDescent="0.2">
      <c r="B108" s="431"/>
    </row>
    <row r="109" spans="2:2" x14ac:dyDescent="0.2">
      <c r="B109" s="431"/>
    </row>
    <row r="110" spans="2:2" x14ac:dyDescent="0.2">
      <c r="B110" s="431"/>
    </row>
    <row r="111" spans="2:2" x14ac:dyDescent="0.2">
      <c r="B111" s="431"/>
    </row>
    <row r="112" spans="2:2" x14ac:dyDescent="0.2">
      <c r="B112" s="431"/>
    </row>
    <row r="113" spans="2:2" x14ac:dyDescent="0.2">
      <c r="B113" s="431"/>
    </row>
    <row r="114" spans="2:2" x14ac:dyDescent="0.2">
      <c r="B114" s="431"/>
    </row>
    <row r="115" spans="2:2" x14ac:dyDescent="0.2">
      <c r="B115" s="431"/>
    </row>
    <row r="116" spans="2:2" x14ac:dyDescent="0.2">
      <c r="B116" s="431"/>
    </row>
    <row r="117" spans="2:2" x14ac:dyDescent="0.2">
      <c r="B117" s="431"/>
    </row>
    <row r="118" spans="2:2" x14ac:dyDescent="0.2">
      <c r="B118" s="431"/>
    </row>
    <row r="119" spans="2:2" x14ac:dyDescent="0.2">
      <c r="B119" s="431"/>
    </row>
    <row r="120" spans="2:2" x14ac:dyDescent="0.2">
      <c r="B120" s="431"/>
    </row>
    <row r="121" spans="2:2" x14ac:dyDescent="0.2">
      <c r="B121" s="431"/>
    </row>
    <row r="122" spans="2:2" x14ac:dyDescent="0.2">
      <c r="B122" s="431"/>
    </row>
    <row r="123" spans="2:2" x14ac:dyDescent="0.2">
      <c r="B123" s="431"/>
    </row>
    <row r="124" spans="2:2" x14ac:dyDescent="0.2">
      <c r="B124" s="431"/>
    </row>
    <row r="125" spans="2:2" x14ac:dyDescent="0.2">
      <c r="B125" s="431"/>
    </row>
    <row r="126" spans="2:2" x14ac:dyDescent="0.2">
      <c r="B126" s="431"/>
    </row>
    <row r="127" spans="2:2" x14ac:dyDescent="0.2">
      <c r="B127" s="431"/>
    </row>
    <row r="128" spans="2:2" x14ac:dyDescent="0.2">
      <c r="B128" s="431"/>
    </row>
    <row r="129" spans="2:2" x14ac:dyDescent="0.2">
      <c r="B129" s="431"/>
    </row>
    <row r="130" spans="2:2" x14ac:dyDescent="0.2">
      <c r="B130" s="431"/>
    </row>
    <row r="131" spans="2:2" x14ac:dyDescent="0.2">
      <c r="B131" s="431"/>
    </row>
    <row r="132" spans="2:2" x14ac:dyDescent="0.2">
      <c r="B132" s="431"/>
    </row>
    <row r="133" spans="2:2" x14ac:dyDescent="0.2">
      <c r="B133" s="431"/>
    </row>
    <row r="134" spans="2:2" x14ac:dyDescent="0.2">
      <c r="B134" s="431"/>
    </row>
    <row r="135" spans="2:2" x14ac:dyDescent="0.2">
      <c r="B135" s="431"/>
    </row>
    <row r="136" spans="2:2" x14ac:dyDescent="0.2">
      <c r="B136" s="431"/>
    </row>
    <row r="137" spans="2:2" x14ac:dyDescent="0.2">
      <c r="B137" s="431"/>
    </row>
    <row r="138" spans="2:2" x14ac:dyDescent="0.2">
      <c r="B138" s="431"/>
    </row>
    <row r="139" spans="2:2" x14ac:dyDescent="0.2">
      <c r="B139" s="431"/>
    </row>
    <row r="140" spans="2:2" x14ac:dyDescent="0.2">
      <c r="B140" s="431"/>
    </row>
    <row r="141" spans="2:2" x14ac:dyDescent="0.2">
      <c r="B141" s="431"/>
    </row>
    <row r="142" spans="2:2" x14ac:dyDescent="0.2">
      <c r="B142" s="431"/>
    </row>
    <row r="143" spans="2:2" x14ac:dyDescent="0.2">
      <c r="B143" s="431"/>
    </row>
    <row r="144" spans="2:2" x14ac:dyDescent="0.2">
      <c r="B144" s="431"/>
    </row>
    <row r="145" spans="2:2" x14ac:dyDescent="0.2">
      <c r="B145" s="431"/>
    </row>
    <row r="146" spans="2:2" x14ac:dyDescent="0.2">
      <c r="B146" s="431"/>
    </row>
    <row r="147" spans="2:2" x14ac:dyDescent="0.2">
      <c r="B147" s="431"/>
    </row>
    <row r="148" spans="2:2" x14ac:dyDescent="0.2">
      <c r="B148" s="431"/>
    </row>
    <row r="149" spans="2:2" x14ac:dyDescent="0.2">
      <c r="B149" s="431"/>
    </row>
    <row r="150" spans="2:2" x14ac:dyDescent="0.2">
      <c r="B150" s="431"/>
    </row>
    <row r="151" spans="2:2" x14ac:dyDescent="0.2">
      <c r="B151" s="431"/>
    </row>
    <row r="152" spans="2:2" x14ac:dyDescent="0.2">
      <c r="B152" s="431"/>
    </row>
    <row r="153" spans="2:2" x14ac:dyDescent="0.2">
      <c r="B153" s="431"/>
    </row>
    <row r="154" spans="2:2" x14ac:dyDescent="0.2">
      <c r="B154" s="431"/>
    </row>
    <row r="155" spans="2:2" x14ac:dyDescent="0.2">
      <c r="B155" s="431"/>
    </row>
    <row r="156" spans="2:2" x14ac:dyDescent="0.2">
      <c r="B156" s="431"/>
    </row>
    <row r="157" spans="2:2" x14ac:dyDescent="0.2">
      <c r="B157" s="431"/>
    </row>
    <row r="158" spans="2:2" x14ac:dyDescent="0.2">
      <c r="B158" s="431"/>
    </row>
    <row r="159" spans="2:2" x14ac:dyDescent="0.2">
      <c r="B159" s="431"/>
    </row>
    <row r="160" spans="2:2" x14ac:dyDescent="0.2">
      <c r="B160" s="431"/>
    </row>
    <row r="161" spans="2:2" x14ac:dyDescent="0.2">
      <c r="B161" s="431"/>
    </row>
    <row r="162" spans="2:2" x14ac:dyDescent="0.2">
      <c r="B162" s="431"/>
    </row>
    <row r="163" spans="2:2" x14ac:dyDescent="0.2">
      <c r="B163" s="431"/>
    </row>
    <row r="164" spans="2:2" x14ac:dyDescent="0.2">
      <c r="B164" s="431"/>
    </row>
    <row r="165" spans="2:2" x14ac:dyDescent="0.2">
      <c r="B165" s="431"/>
    </row>
    <row r="166" spans="2:2" x14ac:dyDescent="0.2">
      <c r="B166" s="431"/>
    </row>
    <row r="167" spans="2:2" x14ac:dyDescent="0.2">
      <c r="B167" s="431"/>
    </row>
    <row r="168" spans="2:2" x14ac:dyDescent="0.2">
      <c r="B168" s="431"/>
    </row>
    <row r="169" spans="2:2" x14ac:dyDescent="0.2">
      <c r="B169" s="431"/>
    </row>
    <row r="170" spans="2:2" x14ac:dyDescent="0.2">
      <c r="B170" s="431"/>
    </row>
    <row r="171" spans="2:2" x14ac:dyDescent="0.2">
      <c r="B171" s="431"/>
    </row>
    <row r="172" spans="2:2" x14ac:dyDescent="0.2">
      <c r="B172" s="431"/>
    </row>
    <row r="173" spans="2:2" x14ac:dyDescent="0.2">
      <c r="B173" s="431"/>
    </row>
    <row r="174" spans="2:2" x14ac:dyDescent="0.2">
      <c r="B174" s="431"/>
    </row>
    <row r="175" spans="2:2" x14ac:dyDescent="0.2">
      <c r="B175" s="431"/>
    </row>
    <row r="176" spans="2:2" x14ac:dyDescent="0.2">
      <c r="B176" s="431"/>
    </row>
    <row r="177" spans="2:2" x14ac:dyDescent="0.2">
      <c r="B177" s="431"/>
    </row>
    <row r="178" spans="2:2" x14ac:dyDescent="0.2">
      <c r="B178" s="431"/>
    </row>
    <row r="179" spans="2:2" x14ac:dyDescent="0.2">
      <c r="B179" s="431"/>
    </row>
    <row r="180" spans="2:2" x14ac:dyDescent="0.2">
      <c r="B180" s="431"/>
    </row>
    <row r="181" spans="2:2" x14ac:dyDescent="0.2">
      <c r="B181" s="431"/>
    </row>
    <row r="182" spans="2:2" x14ac:dyDescent="0.2">
      <c r="B182" s="431"/>
    </row>
    <row r="183" spans="2:2" x14ac:dyDescent="0.2">
      <c r="B183" s="431"/>
    </row>
    <row r="184" spans="2:2" x14ac:dyDescent="0.2">
      <c r="B184" s="431"/>
    </row>
    <row r="185" spans="2:2" x14ac:dyDescent="0.2">
      <c r="B185" s="431"/>
    </row>
    <row r="186" spans="2:2" x14ac:dyDescent="0.2">
      <c r="B186" s="431"/>
    </row>
    <row r="187" spans="2:2" x14ac:dyDescent="0.2">
      <c r="B187" s="431"/>
    </row>
    <row r="188" spans="2:2" x14ac:dyDescent="0.2">
      <c r="B188" s="431"/>
    </row>
    <row r="189" spans="2:2" x14ac:dyDescent="0.2">
      <c r="B189" s="431"/>
    </row>
    <row r="190" spans="2:2" x14ac:dyDescent="0.2">
      <c r="B190" s="431"/>
    </row>
    <row r="191" spans="2:2" x14ac:dyDescent="0.2">
      <c r="B191" s="431"/>
    </row>
    <row r="192" spans="2:2" x14ac:dyDescent="0.2">
      <c r="B192" s="431"/>
    </row>
    <row r="193" spans="2:2" x14ac:dyDescent="0.2">
      <c r="B193" s="431"/>
    </row>
    <row r="194" spans="2:2" x14ac:dyDescent="0.2">
      <c r="B194" s="431"/>
    </row>
    <row r="195" spans="2:2" x14ac:dyDescent="0.2">
      <c r="B195" s="431"/>
    </row>
    <row r="196" spans="2:2" x14ac:dyDescent="0.2">
      <c r="B196" s="431"/>
    </row>
    <row r="197" spans="2:2" x14ac:dyDescent="0.2">
      <c r="B197" s="431"/>
    </row>
    <row r="198" spans="2:2" x14ac:dyDescent="0.2">
      <c r="B198" s="431"/>
    </row>
    <row r="199" spans="2:2" x14ac:dyDescent="0.2">
      <c r="B199" s="431"/>
    </row>
    <row r="200" spans="2:2" x14ac:dyDescent="0.2">
      <c r="B200" s="431"/>
    </row>
    <row r="201" spans="2:2" x14ac:dyDescent="0.2">
      <c r="B201" s="431"/>
    </row>
    <row r="202" spans="2:2" x14ac:dyDescent="0.2">
      <c r="B202" s="431"/>
    </row>
    <row r="203" spans="2:2" x14ac:dyDescent="0.2">
      <c r="B203" s="431"/>
    </row>
    <row r="204" spans="2:2" x14ac:dyDescent="0.2">
      <c r="B204" s="431"/>
    </row>
    <row r="205" spans="2:2" x14ac:dyDescent="0.2">
      <c r="B205" s="431"/>
    </row>
    <row r="206" spans="2:2" x14ac:dyDescent="0.2">
      <c r="B206" s="431"/>
    </row>
    <row r="207" spans="2:2" x14ac:dyDescent="0.2">
      <c r="B207" s="431"/>
    </row>
    <row r="208" spans="2:2" x14ac:dyDescent="0.2">
      <c r="B208" s="431"/>
    </row>
    <row r="209" spans="2:2" x14ac:dyDescent="0.2">
      <c r="B209" s="431"/>
    </row>
    <row r="210" spans="2:2" x14ac:dyDescent="0.2">
      <c r="B210" s="431"/>
    </row>
    <row r="211" spans="2:2" x14ac:dyDescent="0.2">
      <c r="B211" s="431"/>
    </row>
    <row r="212" spans="2:2" x14ac:dyDescent="0.2">
      <c r="B212" s="431"/>
    </row>
    <row r="213" spans="2:2" x14ac:dyDescent="0.2">
      <c r="B213" s="431"/>
    </row>
    <row r="214" spans="2:2" x14ac:dyDescent="0.2">
      <c r="B214" s="431"/>
    </row>
    <row r="215" spans="2:2" x14ac:dyDescent="0.2">
      <c r="B215" s="431"/>
    </row>
    <row r="216" spans="2:2" x14ac:dyDescent="0.2">
      <c r="B216" s="431"/>
    </row>
    <row r="217" spans="2:2" x14ac:dyDescent="0.2">
      <c r="B217" s="431"/>
    </row>
    <row r="218" spans="2:2" x14ac:dyDescent="0.2">
      <c r="B218" s="431"/>
    </row>
    <row r="219" spans="2:2" x14ac:dyDescent="0.2">
      <c r="B219" s="431"/>
    </row>
    <row r="220" spans="2:2" x14ac:dyDescent="0.2">
      <c r="B220" s="431"/>
    </row>
    <row r="221" spans="2:2" x14ac:dyDescent="0.2">
      <c r="B221" s="431"/>
    </row>
    <row r="222" spans="2:2" x14ac:dyDescent="0.2">
      <c r="B222" s="431"/>
    </row>
    <row r="223" spans="2:2" x14ac:dyDescent="0.2">
      <c r="B223" s="431"/>
    </row>
    <row r="224" spans="2:2" x14ac:dyDescent="0.2">
      <c r="B224" s="431"/>
    </row>
    <row r="225" spans="2:2" x14ac:dyDescent="0.2">
      <c r="B225" s="431"/>
    </row>
    <row r="226" spans="2:2" x14ac:dyDescent="0.2">
      <c r="B226" s="431"/>
    </row>
    <row r="227" spans="2:2" x14ac:dyDescent="0.2">
      <c r="B227" s="431"/>
    </row>
    <row r="228" spans="2:2" x14ac:dyDescent="0.2">
      <c r="B228" s="431"/>
    </row>
    <row r="229" spans="2:2" x14ac:dyDescent="0.2">
      <c r="B229" s="431"/>
    </row>
    <row r="230" spans="2:2" x14ac:dyDescent="0.2">
      <c r="B230" s="431"/>
    </row>
    <row r="231" spans="2:2" x14ac:dyDescent="0.2">
      <c r="B231" s="431"/>
    </row>
  </sheetData>
  <mergeCells count="6">
    <mergeCell ref="O10:O11"/>
    <mergeCell ref="A2:L2"/>
    <mergeCell ref="A3:L3"/>
    <mergeCell ref="A10:A11"/>
    <mergeCell ref="B10:B11"/>
    <mergeCell ref="C10:N10"/>
  </mergeCells>
  <phoneticPr fontId="2" type="noConversion"/>
  <hyperlinks>
    <hyperlink ref="A1" location="Содержание!A1" display="Вернуться к содержанию"/>
  </hyperlinks>
  <pageMargins left="0.24" right="0.21" top="0.41" bottom="0.32" header="0.22" footer="0.18"/>
  <pageSetup paperSize="9" scale="60" orientation="landscape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  <outlinePr summaryBelow="0" summaryRight="0"/>
  </sheetPr>
  <dimension ref="A1:BB391"/>
  <sheetViews>
    <sheetView topLeftCell="B1" zoomScale="90" workbookViewId="0">
      <pane xSplit="2" ySplit="11" topLeftCell="D14" activePane="bottomRight" state="frozen"/>
      <selection activeCell="B1" sqref="B1"/>
      <selection pane="topRight" activeCell="D1" sqref="D1"/>
      <selection pane="bottomLeft" activeCell="B12" sqref="B12"/>
      <selection pane="bottomRight" activeCell="B1" sqref="B1"/>
    </sheetView>
  </sheetViews>
  <sheetFormatPr defaultRowHeight="12.75" outlineLevelRow="4" x14ac:dyDescent="0.2"/>
  <cols>
    <col min="1" max="1" width="0" style="1" hidden="1" customWidth="1"/>
    <col min="2" max="2" width="9.140625" style="148"/>
    <col min="3" max="3" width="74.85546875" style="1" customWidth="1"/>
    <col min="4" max="4" width="11.42578125" style="1" bestFit="1" customWidth="1"/>
    <col min="5" max="5" width="9.85546875" style="1" customWidth="1"/>
    <col min="6" max="6" width="10" style="1" customWidth="1"/>
    <col min="7" max="8" width="10" style="1" bestFit="1" customWidth="1"/>
    <col min="9" max="10" width="10" style="1" customWidth="1"/>
    <col min="11" max="12" width="10.42578125" style="1" bestFit="1" customWidth="1"/>
    <col min="13" max="15" width="10" style="1" customWidth="1"/>
    <col min="16" max="16" width="13.85546875" style="13" bestFit="1" customWidth="1"/>
    <col min="17" max="17" width="9.140625" style="1"/>
    <col min="28" max="28" width="9.140625" style="1"/>
    <col min="31" max="31" width="9.140625" style="1"/>
    <col min="34" max="34" width="9.140625" style="1"/>
    <col min="37" max="37" width="9.140625" style="1"/>
    <col min="40" max="40" width="9.140625" style="1"/>
    <col min="43" max="43" width="9.140625" style="1"/>
    <col min="46" max="46" width="9.140625" style="1"/>
    <col min="49" max="49" width="9.140625" style="1"/>
    <col min="52" max="52" width="9.140625" style="1"/>
    <col min="55" max="16384" width="9.140625" style="1"/>
  </cols>
  <sheetData>
    <row r="1" spans="1:25" x14ac:dyDescent="0.2">
      <c r="B1" s="12" t="s">
        <v>362</v>
      </c>
      <c r="C1" s="13"/>
      <c r="P1" s="1"/>
      <c r="R1" s="1"/>
      <c r="S1" s="1"/>
      <c r="V1" s="1"/>
      <c r="Y1" s="1"/>
    </row>
    <row r="2" spans="1:25" ht="18.75" x14ac:dyDescent="0.2">
      <c r="D2" s="868"/>
    </row>
    <row r="3" spans="1:25" x14ac:dyDescent="0.2">
      <c r="A3" s="149"/>
      <c r="C3" s="13"/>
      <c r="P3" s="1"/>
    </row>
    <row r="4" spans="1:25" ht="30" customHeight="1" x14ac:dyDescent="0.2">
      <c r="B4" s="150"/>
      <c r="C4" s="876" t="s">
        <v>237</v>
      </c>
      <c r="D4" s="877"/>
      <c r="E4" s="877"/>
      <c r="F4" s="877"/>
      <c r="G4" s="877"/>
      <c r="H4" s="877"/>
      <c r="I4" s="877"/>
      <c r="J4" s="877"/>
      <c r="K4" s="877"/>
      <c r="L4" s="877"/>
      <c r="M4" s="877"/>
      <c r="N4" s="877"/>
      <c r="O4" s="877"/>
      <c r="P4" s="878"/>
      <c r="Q4" s="147"/>
    </row>
    <row r="5" spans="1:25" ht="12.75" customHeight="1" x14ac:dyDescent="0.2"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2"/>
    </row>
    <row r="6" spans="1:25" s="148" customFormat="1" ht="13.5" x14ac:dyDescent="0.2">
      <c r="C6" s="153" t="s">
        <v>909</v>
      </c>
      <c r="D6" s="153"/>
      <c r="E6" s="153"/>
      <c r="G6" s="153"/>
      <c r="H6" s="153"/>
      <c r="I6" s="153"/>
      <c r="P6" s="154"/>
    </row>
    <row r="7" spans="1:25" s="148" customFormat="1" ht="13.5" x14ac:dyDescent="0.2">
      <c r="C7" s="153" t="s">
        <v>910</v>
      </c>
      <c r="D7" s="153"/>
      <c r="E7" s="153"/>
      <c r="G7" s="153"/>
      <c r="H7" s="153"/>
      <c r="I7" s="153"/>
      <c r="P7" s="13"/>
    </row>
    <row r="8" spans="1:25" s="148" customFormat="1" ht="13.5" x14ac:dyDescent="0.2">
      <c r="C8" s="153" t="s">
        <v>911</v>
      </c>
      <c r="D8" s="153"/>
      <c r="E8" s="153"/>
      <c r="F8" s="155"/>
      <c r="G8" s="153"/>
      <c r="H8" s="153"/>
      <c r="I8" s="153"/>
      <c r="P8" s="13"/>
    </row>
    <row r="9" spans="1:25" ht="12.75" customHeight="1" x14ac:dyDescent="0.2"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2"/>
    </row>
    <row r="10" spans="1:25" s="160" customFormat="1" x14ac:dyDescent="0.2">
      <c r="A10" s="156" t="s">
        <v>924</v>
      </c>
      <c r="B10" s="157" t="s">
        <v>365</v>
      </c>
      <c r="C10" s="158" t="s">
        <v>925</v>
      </c>
      <c r="D10" s="159">
        <f>Амортизация!D12</f>
        <v>42186</v>
      </c>
      <c r="E10" s="159">
        <f>D10+31</f>
        <v>42217</v>
      </c>
      <c r="F10" s="159">
        <f t="shared" ref="F10:O10" si="0">E10+31</f>
        <v>42248</v>
      </c>
      <c r="G10" s="159">
        <f t="shared" si="0"/>
        <v>42279</v>
      </c>
      <c r="H10" s="159">
        <f t="shared" si="0"/>
        <v>42310</v>
      </c>
      <c r="I10" s="159">
        <f t="shared" si="0"/>
        <v>42341</v>
      </c>
      <c r="J10" s="159">
        <f t="shared" si="0"/>
        <v>42372</v>
      </c>
      <c r="K10" s="159">
        <f t="shared" si="0"/>
        <v>42403</v>
      </c>
      <c r="L10" s="159">
        <f t="shared" si="0"/>
        <v>42434</v>
      </c>
      <c r="M10" s="159">
        <f t="shared" si="0"/>
        <v>42465</v>
      </c>
      <c r="N10" s="159">
        <f t="shared" si="0"/>
        <v>42496</v>
      </c>
      <c r="O10" s="159">
        <f t="shared" si="0"/>
        <v>42527</v>
      </c>
      <c r="P10" s="159" t="s">
        <v>923</v>
      </c>
    </row>
    <row r="11" spans="1:25" s="121" customFormat="1" x14ac:dyDescent="0.2">
      <c r="B11" s="99">
        <v>1</v>
      </c>
      <c r="C11" s="99">
        <f t="shared" ref="C11:P11" si="1">B11+1</f>
        <v>2</v>
      </c>
      <c r="D11" s="99">
        <f t="shared" si="1"/>
        <v>3</v>
      </c>
      <c r="E11" s="99">
        <f t="shared" si="1"/>
        <v>4</v>
      </c>
      <c r="F11" s="99">
        <f t="shared" si="1"/>
        <v>5</v>
      </c>
      <c r="G11" s="99">
        <f t="shared" si="1"/>
        <v>6</v>
      </c>
      <c r="H11" s="99">
        <f t="shared" si="1"/>
        <v>7</v>
      </c>
      <c r="I11" s="99">
        <f t="shared" si="1"/>
        <v>8</v>
      </c>
      <c r="J11" s="99">
        <f t="shared" si="1"/>
        <v>9</v>
      </c>
      <c r="K11" s="99">
        <f t="shared" si="1"/>
        <v>10</v>
      </c>
      <c r="L11" s="99">
        <f t="shared" si="1"/>
        <v>11</v>
      </c>
      <c r="M11" s="99">
        <f t="shared" si="1"/>
        <v>12</v>
      </c>
      <c r="N11" s="99">
        <f t="shared" si="1"/>
        <v>13</v>
      </c>
      <c r="O11" s="99">
        <f t="shared" si="1"/>
        <v>14</v>
      </c>
      <c r="P11" s="123">
        <f t="shared" si="1"/>
        <v>15</v>
      </c>
    </row>
    <row r="12" spans="1:25" x14ac:dyDescent="0.2">
      <c r="A12" s="161"/>
      <c r="B12" s="188" t="s">
        <v>411</v>
      </c>
      <c r="C12" s="165" t="str">
        <f>VLOOKUP($B12,Справочники!$B$355:$D$365,COLUMN(Справочники!D:D)-1,FALSE)</f>
        <v>ДОХОДЫ</v>
      </c>
      <c r="D12" s="193">
        <f t="shared" ref="D12:O12" si="2">SUM(D14,D82,D94,D120,D122)</f>
        <v>0</v>
      </c>
      <c r="E12" s="193">
        <f t="shared" si="2"/>
        <v>0</v>
      </c>
      <c r="F12" s="193">
        <f t="shared" si="2"/>
        <v>0</v>
      </c>
      <c r="G12" s="193">
        <f t="shared" si="2"/>
        <v>0</v>
      </c>
      <c r="H12" s="193">
        <f t="shared" si="2"/>
        <v>0</v>
      </c>
      <c r="I12" s="193">
        <f t="shared" si="2"/>
        <v>0</v>
      </c>
      <c r="J12" s="193">
        <f t="shared" si="2"/>
        <v>0</v>
      </c>
      <c r="K12" s="193">
        <f t="shared" si="2"/>
        <v>0</v>
      </c>
      <c r="L12" s="193">
        <f t="shared" si="2"/>
        <v>0</v>
      </c>
      <c r="M12" s="193">
        <f t="shared" si="2"/>
        <v>0</v>
      </c>
      <c r="N12" s="193">
        <f t="shared" si="2"/>
        <v>0</v>
      </c>
      <c r="O12" s="193">
        <f t="shared" si="2"/>
        <v>0</v>
      </c>
      <c r="P12" s="164">
        <f t="shared" ref="P12:P61" si="3">SUM(D12,E12,F12,G12,H12,I12,J12,K12,L12,M12,N12,O12)</f>
        <v>0</v>
      </c>
    </row>
    <row r="13" spans="1:25" x14ac:dyDescent="0.2">
      <c r="A13" s="161"/>
      <c r="B13" s="187"/>
      <c r="C13" s="871" t="s">
        <v>926</v>
      </c>
      <c r="D13" s="272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4">
        <f t="shared" si="3"/>
        <v>0</v>
      </c>
    </row>
    <row r="14" spans="1:25" collapsed="1" x14ac:dyDescent="0.2">
      <c r="A14" s="161"/>
      <c r="B14" s="188" t="s">
        <v>414</v>
      </c>
      <c r="C14" s="165" t="str">
        <f>VLOOKUP($B14,Справочники!$B$355:$D$365,COLUMN(Справочники!D:D)-1,FALSE)</f>
        <v>Доходы от продажи Прод.</v>
      </c>
      <c r="D14" s="137">
        <f>SUM(D16:D81)</f>
        <v>0</v>
      </c>
      <c r="E14" s="193">
        <f t="shared" ref="E14:O14" si="4">SUM(E16:E81)</f>
        <v>0</v>
      </c>
      <c r="F14" s="193">
        <f t="shared" si="4"/>
        <v>0</v>
      </c>
      <c r="G14" s="193">
        <f t="shared" si="4"/>
        <v>0</v>
      </c>
      <c r="H14" s="193">
        <f t="shared" si="4"/>
        <v>0</v>
      </c>
      <c r="I14" s="193">
        <f t="shared" si="4"/>
        <v>0</v>
      </c>
      <c r="J14" s="193">
        <f t="shared" si="4"/>
        <v>0</v>
      </c>
      <c r="K14" s="193">
        <f t="shared" si="4"/>
        <v>0</v>
      </c>
      <c r="L14" s="193">
        <f t="shared" si="4"/>
        <v>0</v>
      </c>
      <c r="M14" s="193">
        <f t="shared" si="4"/>
        <v>0</v>
      </c>
      <c r="N14" s="193">
        <f t="shared" si="4"/>
        <v>0</v>
      </c>
      <c r="O14" s="193">
        <f t="shared" si="4"/>
        <v>0</v>
      </c>
      <c r="P14" s="164">
        <f t="shared" si="3"/>
        <v>0</v>
      </c>
    </row>
    <row r="15" spans="1:25" hidden="1" outlineLevel="1" x14ac:dyDescent="0.2">
      <c r="A15" s="161"/>
      <c r="B15" s="187"/>
      <c r="C15" s="191" t="s">
        <v>926</v>
      </c>
      <c r="D15" s="137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64">
        <f t="shared" si="3"/>
        <v>0</v>
      </c>
    </row>
    <row r="16" spans="1:25" hidden="1" outlineLevel="1" x14ac:dyDescent="0.2">
      <c r="A16" s="161"/>
      <c r="B16" s="187" t="s">
        <v>10</v>
      </c>
      <c r="C16" s="766" t="str">
        <f t="shared" ref="C16:C48" si="5">VLOOKUP($B16,ГП,3,FALSE)</f>
        <v>П1121</v>
      </c>
      <c r="D16" s="272">
        <f>SUMIF(Реализация!$E$7:$E$25,$C16,Реализация!W$7:W$25)</f>
        <v>0</v>
      </c>
      <c r="E16" s="163">
        <f>SUMIF(Реализация!$E$7:$E$25,$C16,Реализация!X$7:X$25)</f>
        <v>0</v>
      </c>
      <c r="F16" s="163">
        <f>SUMIF(Реализация!$E$7:$E$25,$C16,Реализация!Y$7:Y$25)</f>
        <v>0</v>
      </c>
      <c r="G16" s="163">
        <f>SUMIF(Реализация!$E$7:$E$25,$C16,Реализация!Z$7:Z$25)</f>
        <v>0</v>
      </c>
      <c r="H16" s="163">
        <f>SUMIF(Реализация!$E$7:$E$25,$C16,Реализация!AA$7:AA$25)</f>
        <v>0</v>
      </c>
      <c r="I16" s="163">
        <f>SUMIF(Реализация!$E$7:$E$25,$C16,Реализация!AB$7:AB$25)</f>
        <v>0</v>
      </c>
      <c r="J16" s="163">
        <f>SUMIF(Реализация!$E$7:$E$25,$C16,Реализация!AC$7:AC$25)</f>
        <v>0</v>
      </c>
      <c r="K16" s="163">
        <f>SUMIF(Реализация!$E$7:$E$25,$C16,Реализация!AD$7:AD$25)</f>
        <v>0</v>
      </c>
      <c r="L16" s="163">
        <f>SUMIF(Реализация!$E$7:$E$25,$C16,Реализация!AE$7:AE$25)</f>
        <v>0</v>
      </c>
      <c r="M16" s="163">
        <f>SUMIF(Реализация!$E$7:$E$25,$C16,Реализация!AF$7:AF$25)</f>
        <v>0</v>
      </c>
      <c r="N16" s="163">
        <f>SUMIF(Реализация!$E$7:$E$25,$C16,Реализация!AG$7:AG$25)</f>
        <v>0</v>
      </c>
      <c r="O16" s="163">
        <f>SUMIF(Реализация!$E$7:$E$25,$C16,Реализация!AH$7:AH$25)</f>
        <v>0</v>
      </c>
      <c r="P16" s="164">
        <f t="shared" si="3"/>
        <v>0</v>
      </c>
    </row>
    <row r="17" spans="1:16" hidden="1" outlineLevel="1" x14ac:dyDescent="0.2">
      <c r="A17" s="161"/>
      <c r="B17" s="187" t="s">
        <v>12</v>
      </c>
      <c r="C17" s="766" t="str">
        <f t="shared" si="5"/>
        <v>П1124</v>
      </c>
      <c r="D17" s="272">
        <f>SUMIF(Реализация!$E$7:$E$25,$C17,Реализация!W$7:W$25)</f>
        <v>0</v>
      </c>
      <c r="E17" s="163">
        <f>SUMIF(Реализация!$E$7:$E$25,$C17,Реализация!X$7:X$25)</f>
        <v>0</v>
      </c>
      <c r="F17" s="163">
        <f>SUMIF(Реализация!$E$7:$E$25,$C17,Реализация!Y$7:Y$25)</f>
        <v>0</v>
      </c>
      <c r="G17" s="163">
        <f>SUMIF(Реализация!$E$7:$E$25,$C17,Реализация!Z$7:Z$25)</f>
        <v>0</v>
      </c>
      <c r="H17" s="163">
        <f>SUMIF(Реализация!$E$7:$E$25,$C17,Реализация!AA$7:AA$25)</f>
        <v>0</v>
      </c>
      <c r="I17" s="163">
        <f>SUMIF(Реализация!$E$7:$E$25,$C17,Реализация!AB$7:AB$25)</f>
        <v>0</v>
      </c>
      <c r="J17" s="163">
        <f>SUMIF(Реализация!$E$7:$E$25,$C17,Реализация!AC$7:AC$25)</f>
        <v>0</v>
      </c>
      <c r="K17" s="163">
        <f>SUMIF(Реализация!$E$7:$E$25,$C17,Реализация!AD$7:AD$25)</f>
        <v>0</v>
      </c>
      <c r="L17" s="163">
        <f>SUMIF(Реализация!$E$7:$E$25,$C17,Реализация!AE$7:AE$25)</f>
        <v>0</v>
      </c>
      <c r="M17" s="163">
        <f>SUMIF(Реализация!$E$7:$E$25,$C17,Реализация!AF$7:AF$25)</f>
        <v>0</v>
      </c>
      <c r="N17" s="163">
        <f>SUMIF(Реализация!$E$7:$E$25,$C17,Реализация!AG$7:AG$25)</f>
        <v>0</v>
      </c>
      <c r="O17" s="163">
        <f>SUMIF(Реализация!$E$7:$E$25,$C17,Реализация!AH$7:AH$25)</f>
        <v>0</v>
      </c>
      <c r="P17" s="164">
        <f t="shared" si="3"/>
        <v>0</v>
      </c>
    </row>
    <row r="18" spans="1:16" hidden="1" outlineLevel="1" x14ac:dyDescent="0.2">
      <c r="A18" s="161"/>
      <c r="B18" s="187" t="s">
        <v>13</v>
      </c>
      <c r="C18" s="766" t="str">
        <f t="shared" si="5"/>
        <v>П1125</v>
      </c>
      <c r="D18" s="272">
        <f>SUMIF(Реализация!$E$7:$E$25,$C18,Реализация!W$7:W$25)</f>
        <v>0</v>
      </c>
      <c r="E18" s="163">
        <f>SUMIF(Реализация!$E$7:$E$25,$C18,Реализация!X$7:X$25)</f>
        <v>0</v>
      </c>
      <c r="F18" s="163">
        <f>SUMIF(Реализация!$E$7:$E$25,$C18,Реализация!Y$7:Y$25)</f>
        <v>0</v>
      </c>
      <c r="G18" s="163">
        <f>SUMIF(Реализация!$E$7:$E$25,$C18,Реализация!Z$7:Z$25)</f>
        <v>0</v>
      </c>
      <c r="H18" s="163">
        <f>SUMIF(Реализация!$E$7:$E$25,$C18,Реализация!AA$7:AA$25)</f>
        <v>0</v>
      </c>
      <c r="I18" s="163">
        <f>SUMIF(Реализация!$E$7:$E$25,$C18,Реализация!AB$7:AB$25)</f>
        <v>0</v>
      </c>
      <c r="J18" s="163">
        <f>SUMIF(Реализация!$E$7:$E$25,$C18,Реализация!AC$7:AC$25)</f>
        <v>0</v>
      </c>
      <c r="K18" s="163">
        <f>SUMIF(Реализация!$E$7:$E$25,$C18,Реализация!AD$7:AD$25)</f>
        <v>0</v>
      </c>
      <c r="L18" s="163">
        <f>SUMIF(Реализация!$E$7:$E$25,$C18,Реализация!AE$7:AE$25)</f>
        <v>0</v>
      </c>
      <c r="M18" s="163">
        <f>SUMIF(Реализация!$E$7:$E$25,$C18,Реализация!AF$7:AF$25)</f>
        <v>0</v>
      </c>
      <c r="N18" s="163">
        <f>SUMIF(Реализация!$E$7:$E$25,$C18,Реализация!AG$7:AG$25)</f>
        <v>0</v>
      </c>
      <c r="O18" s="163">
        <f>SUMIF(Реализация!$E$7:$E$25,$C18,Реализация!AH$7:AH$25)</f>
        <v>0</v>
      </c>
      <c r="P18" s="164">
        <f t="shared" si="3"/>
        <v>0</v>
      </c>
    </row>
    <row r="19" spans="1:16" hidden="1" outlineLevel="1" x14ac:dyDescent="0.2">
      <c r="A19" s="161"/>
      <c r="B19" s="187" t="s">
        <v>14</v>
      </c>
      <c r="C19" s="766" t="str">
        <f t="shared" si="5"/>
        <v>П1126</v>
      </c>
      <c r="D19" s="272">
        <f>SUMIF(Реализация!$E$7:$E$25,$C19,Реализация!W$7:W$25)</f>
        <v>0</v>
      </c>
      <c r="E19" s="163">
        <f>SUMIF(Реализация!$E$7:$E$25,$C19,Реализация!X$7:X$25)</f>
        <v>0</v>
      </c>
      <c r="F19" s="163">
        <f>SUMIF(Реализация!$E$7:$E$25,$C19,Реализация!Y$7:Y$25)</f>
        <v>0</v>
      </c>
      <c r="G19" s="163">
        <f>SUMIF(Реализация!$E$7:$E$25,$C19,Реализация!Z$7:Z$25)</f>
        <v>0</v>
      </c>
      <c r="H19" s="163">
        <f>SUMIF(Реализация!$E$7:$E$25,$C19,Реализация!AA$7:AA$25)</f>
        <v>0</v>
      </c>
      <c r="I19" s="163">
        <f>SUMIF(Реализация!$E$7:$E$25,$C19,Реализация!AB$7:AB$25)</f>
        <v>0</v>
      </c>
      <c r="J19" s="163">
        <f>SUMIF(Реализация!$E$7:$E$25,$C19,Реализация!AC$7:AC$25)</f>
        <v>0</v>
      </c>
      <c r="K19" s="163">
        <f>SUMIF(Реализация!$E$7:$E$25,$C19,Реализация!AD$7:AD$25)</f>
        <v>0</v>
      </c>
      <c r="L19" s="163">
        <f>SUMIF(Реализация!$E$7:$E$25,$C19,Реализация!AE$7:AE$25)</f>
        <v>0</v>
      </c>
      <c r="M19" s="163">
        <f>SUMIF(Реализация!$E$7:$E$25,$C19,Реализация!AF$7:AF$25)</f>
        <v>0</v>
      </c>
      <c r="N19" s="163">
        <f>SUMIF(Реализация!$E$7:$E$25,$C19,Реализация!AG$7:AG$25)</f>
        <v>0</v>
      </c>
      <c r="O19" s="163">
        <f>SUMIF(Реализация!$E$7:$E$25,$C19,Реализация!AH$7:AH$25)</f>
        <v>0</v>
      </c>
      <c r="P19" s="164">
        <f t="shared" si="3"/>
        <v>0</v>
      </c>
    </row>
    <row r="20" spans="1:16" hidden="1" outlineLevel="1" x14ac:dyDescent="0.2">
      <c r="A20" s="161"/>
      <c r="B20" s="187" t="s">
        <v>15</v>
      </c>
      <c r="C20" s="766" t="str">
        <f t="shared" si="5"/>
        <v>П1127</v>
      </c>
      <c r="D20" s="272">
        <f>SUMIF(Реализация!$E$7:$E$25,$C20,Реализация!W$7:W$25)</f>
        <v>0</v>
      </c>
      <c r="E20" s="163">
        <f>SUMIF(Реализация!$E$7:$E$25,$C20,Реализация!X$7:X$25)</f>
        <v>0</v>
      </c>
      <c r="F20" s="163">
        <f>SUMIF(Реализация!$E$7:$E$25,$C20,Реализация!Y$7:Y$25)</f>
        <v>0</v>
      </c>
      <c r="G20" s="163">
        <f>SUMIF(Реализация!$E$7:$E$25,$C20,Реализация!Z$7:Z$25)</f>
        <v>0</v>
      </c>
      <c r="H20" s="163">
        <f>SUMIF(Реализация!$E$7:$E$25,$C20,Реализация!AA$7:AA$25)</f>
        <v>0</v>
      </c>
      <c r="I20" s="163">
        <f>SUMIF(Реализация!$E$7:$E$25,$C20,Реализация!AB$7:AB$25)</f>
        <v>0</v>
      </c>
      <c r="J20" s="163">
        <f>SUMIF(Реализация!$E$7:$E$25,$C20,Реализация!AC$7:AC$25)</f>
        <v>0</v>
      </c>
      <c r="K20" s="163">
        <f>SUMIF(Реализация!$E$7:$E$25,$C20,Реализация!AD$7:AD$25)</f>
        <v>0</v>
      </c>
      <c r="L20" s="163">
        <f>SUMIF(Реализация!$E$7:$E$25,$C20,Реализация!AE$7:AE$25)</f>
        <v>0</v>
      </c>
      <c r="M20" s="163">
        <f>SUMIF(Реализация!$E$7:$E$25,$C20,Реализация!AF$7:AF$25)</f>
        <v>0</v>
      </c>
      <c r="N20" s="163">
        <f>SUMIF(Реализация!$E$7:$E$25,$C20,Реализация!AG$7:AG$25)</f>
        <v>0</v>
      </c>
      <c r="O20" s="163">
        <f>SUMIF(Реализация!$E$7:$E$25,$C20,Реализация!AH$7:AH$25)</f>
        <v>0</v>
      </c>
      <c r="P20" s="164">
        <f t="shared" si="3"/>
        <v>0</v>
      </c>
    </row>
    <row r="21" spans="1:16" hidden="1" outlineLevel="1" x14ac:dyDescent="0.2">
      <c r="A21" s="161"/>
      <c r="B21" s="187" t="s">
        <v>16</v>
      </c>
      <c r="C21" s="766" t="str">
        <f t="shared" si="5"/>
        <v>П1128</v>
      </c>
      <c r="D21" s="272">
        <f>SUMIF(Реализация!$E$7:$E$25,$C21,Реализация!W$7:W$25)</f>
        <v>0</v>
      </c>
      <c r="E21" s="163">
        <f>SUMIF(Реализация!$E$7:$E$25,$C21,Реализация!X$7:X$25)</f>
        <v>0</v>
      </c>
      <c r="F21" s="163">
        <f>SUMIF(Реализация!$E$7:$E$25,$C21,Реализация!Y$7:Y$25)</f>
        <v>0</v>
      </c>
      <c r="G21" s="163">
        <f>SUMIF(Реализация!$E$7:$E$25,$C21,Реализация!Z$7:Z$25)</f>
        <v>0</v>
      </c>
      <c r="H21" s="163">
        <f>SUMIF(Реализация!$E$7:$E$25,$C21,Реализация!AA$7:AA$25)</f>
        <v>0</v>
      </c>
      <c r="I21" s="163">
        <f>SUMIF(Реализация!$E$7:$E$25,$C21,Реализация!AB$7:AB$25)</f>
        <v>0</v>
      </c>
      <c r="J21" s="163">
        <f>SUMIF(Реализация!$E$7:$E$25,$C21,Реализация!AC$7:AC$25)</f>
        <v>0</v>
      </c>
      <c r="K21" s="163">
        <f>SUMIF(Реализация!$E$7:$E$25,$C21,Реализация!AD$7:AD$25)</f>
        <v>0</v>
      </c>
      <c r="L21" s="163">
        <f>SUMIF(Реализация!$E$7:$E$25,$C21,Реализация!AE$7:AE$25)</f>
        <v>0</v>
      </c>
      <c r="M21" s="163">
        <f>SUMIF(Реализация!$E$7:$E$25,$C21,Реализация!AF$7:AF$25)</f>
        <v>0</v>
      </c>
      <c r="N21" s="163">
        <f>SUMIF(Реализация!$E$7:$E$25,$C21,Реализация!AG$7:AG$25)</f>
        <v>0</v>
      </c>
      <c r="O21" s="163">
        <f>SUMIF(Реализация!$E$7:$E$25,$C21,Реализация!AH$7:AH$25)</f>
        <v>0</v>
      </c>
      <c r="P21" s="164">
        <f t="shared" si="3"/>
        <v>0</v>
      </c>
    </row>
    <row r="22" spans="1:16" hidden="1" outlineLevel="1" x14ac:dyDescent="0.2">
      <c r="A22" s="161"/>
      <c r="B22" s="187" t="s">
        <v>17</v>
      </c>
      <c r="C22" s="766" t="str">
        <f t="shared" si="5"/>
        <v>П1129</v>
      </c>
      <c r="D22" s="272">
        <f>SUMIF(Реализация!$E$7:$E$25,$C22,Реализация!W$7:W$25)</f>
        <v>0</v>
      </c>
      <c r="E22" s="163">
        <f>SUMIF(Реализация!$E$7:$E$25,$C22,Реализация!X$7:X$25)</f>
        <v>0</v>
      </c>
      <c r="F22" s="163">
        <f>SUMIF(Реализация!$E$7:$E$25,$C22,Реализация!Y$7:Y$25)</f>
        <v>0</v>
      </c>
      <c r="G22" s="163">
        <f>SUMIF(Реализация!$E$7:$E$25,$C22,Реализация!Z$7:Z$25)</f>
        <v>0</v>
      </c>
      <c r="H22" s="163">
        <f>SUMIF(Реализация!$E$7:$E$25,$C22,Реализация!AA$7:AA$25)</f>
        <v>0</v>
      </c>
      <c r="I22" s="163">
        <f>SUMIF(Реализация!$E$7:$E$25,$C22,Реализация!AB$7:AB$25)</f>
        <v>0</v>
      </c>
      <c r="J22" s="163">
        <f>SUMIF(Реализация!$E$7:$E$25,$C22,Реализация!AC$7:AC$25)</f>
        <v>0</v>
      </c>
      <c r="K22" s="163">
        <f>SUMIF(Реализация!$E$7:$E$25,$C22,Реализация!AD$7:AD$25)</f>
        <v>0</v>
      </c>
      <c r="L22" s="163">
        <f>SUMIF(Реализация!$E$7:$E$25,$C22,Реализация!AE$7:AE$25)</f>
        <v>0</v>
      </c>
      <c r="M22" s="163">
        <f>SUMIF(Реализация!$E$7:$E$25,$C22,Реализация!AF$7:AF$25)</f>
        <v>0</v>
      </c>
      <c r="N22" s="163">
        <f>SUMIF(Реализация!$E$7:$E$25,$C22,Реализация!AG$7:AG$25)</f>
        <v>0</v>
      </c>
      <c r="O22" s="163">
        <f>SUMIF(Реализация!$E$7:$E$25,$C22,Реализация!AH$7:AH$25)</f>
        <v>0</v>
      </c>
      <c r="P22" s="164">
        <f t="shared" si="3"/>
        <v>0</v>
      </c>
    </row>
    <row r="23" spans="1:16" hidden="1" outlineLevel="1" x14ac:dyDescent="0.2">
      <c r="A23" s="161"/>
      <c r="B23" s="187" t="s">
        <v>539</v>
      </c>
      <c r="C23" s="766" t="str">
        <f t="shared" si="5"/>
        <v>П1130</v>
      </c>
      <c r="D23" s="272">
        <f>SUMIF(Реализация!$E$7:$E$25,$C23,Реализация!W$7:W$25)</f>
        <v>0</v>
      </c>
      <c r="E23" s="163">
        <f>SUMIF(Реализация!$E$7:$E$25,$C23,Реализация!X$7:X$25)</f>
        <v>0</v>
      </c>
      <c r="F23" s="163">
        <f>SUMIF(Реализация!$E$7:$E$25,$C23,Реализация!Y$7:Y$25)</f>
        <v>0</v>
      </c>
      <c r="G23" s="163">
        <f>SUMIF(Реализация!$E$7:$E$25,$C23,Реализация!Z$7:Z$25)</f>
        <v>0</v>
      </c>
      <c r="H23" s="163">
        <f>SUMIF(Реализация!$E$7:$E$25,$C23,Реализация!AA$7:AA$25)</f>
        <v>0</v>
      </c>
      <c r="I23" s="163">
        <f>SUMIF(Реализация!$E$7:$E$25,$C23,Реализация!AB$7:AB$25)</f>
        <v>0</v>
      </c>
      <c r="J23" s="163">
        <f>SUMIF(Реализация!$E$7:$E$25,$C23,Реализация!AC$7:AC$25)</f>
        <v>0</v>
      </c>
      <c r="K23" s="163">
        <f>SUMIF(Реализация!$E$7:$E$25,$C23,Реализация!AD$7:AD$25)</f>
        <v>0</v>
      </c>
      <c r="L23" s="163">
        <f>SUMIF(Реализация!$E$7:$E$25,$C23,Реализация!AE$7:AE$25)</f>
        <v>0</v>
      </c>
      <c r="M23" s="163">
        <f>SUMIF(Реализация!$E$7:$E$25,$C23,Реализация!AF$7:AF$25)</f>
        <v>0</v>
      </c>
      <c r="N23" s="163">
        <f>SUMIF(Реализация!$E$7:$E$25,$C23,Реализация!AG$7:AG$25)</f>
        <v>0</v>
      </c>
      <c r="O23" s="163">
        <f>SUMIF(Реализация!$E$7:$E$25,$C23,Реализация!AH$7:AH$25)</f>
        <v>0</v>
      </c>
      <c r="P23" s="164">
        <f>SUM(D23,E23,F23,G23,H23,I23,J23,K23,L23,M23,N23,O23)</f>
        <v>0</v>
      </c>
    </row>
    <row r="24" spans="1:16" hidden="1" outlineLevel="1" x14ac:dyDescent="0.2">
      <c r="A24" s="161"/>
      <c r="B24" s="187" t="s">
        <v>19</v>
      </c>
      <c r="C24" s="766" t="str">
        <f t="shared" si="5"/>
        <v>П1132</v>
      </c>
      <c r="D24" s="272">
        <f>SUMIF(Реализация!$E$7:$E$25,$C24,Реализация!W$7:W$25)</f>
        <v>0</v>
      </c>
      <c r="E24" s="163">
        <f>SUMIF(Реализация!$E$7:$E$25,$C24,Реализация!X$7:X$25)</f>
        <v>0</v>
      </c>
      <c r="F24" s="163">
        <f>SUMIF(Реализация!$E$7:$E$25,$C24,Реализация!Y$7:Y$25)</f>
        <v>0</v>
      </c>
      <c r="G24" s="163">
        <f>SUMIF(Реализация!$E$7:$E$25,$C24,Реализация!Z$7:Z$25)</f>
        <v>0</v>
      </c>
      <c r="H24" s="163">
        <f>SUMIF(Реализация!$E$7:$E$25,$C24,Реализация!AA$7:AA$25)</f>
        <v>0</v>
      </c>
      <c r="I24" s="163">
        <f>SUMIF(Реализация!$E$7:$E$25,$C24,Реализация!AB$7:AB$25)</f>
        <v>0</v>
      </c>
      <c r="J24" s="163">
        <f>SUMIF(Реализация!$E$7:$E$25,$C24,Реализация!AC$7:AC$25)</f>
        <v>0</v>
      </c>
      <c r="K24" s="163">
        <f>SUMIF(Реализация!$E$7:$E$25,$C24,Реализация!AD$7:AD$25)</f>
        <v>0</v>
      </c>
      <c r="L24" s="163">
        <f>SUMIF(Реализация!$E$7:$E$25,$C24,Реализация!AE$7:AE$25)</f>
        <v>0</v>
      </c>
      <c r="M24" s="163">
        <f>SUMIF(Реализация!$E$7:$E$25,$C24,Реализация!AF$7:AF$25)</f>
        <v>0</v>
      </c>
      <c r="N24" s="163">
        <f>SUMIF(Реализация!$E$7:$E$25,$C24,Реализация!AG$7:AG$25)</f>
        <v>0</v>
      </c>
      <c r="O24" s="163">
        <f>SUMIF(Реализация!$E$7:$E$25,$C24,Реализация!AH$7:AH$25)</f>
        <v>0</v>
      </c>
      <c r="P24" s="164">
        <f t="shared" si="3"/>
        <v>0</v>
      </c>
    </row>
    <row r="25" spans="1:16" hidden="1" outlineLevel="1" x14ac:dyDescent="0.2">
      <c r="A25" s="161"/>
      <c r="B25" s="187" t="s">
        <v>20</v>
      </c>
      <c r="C25" s="766" t="str">
        <f t="shared" si="5"/>
        <v>П1133</v>
      </c>
      <c r="D25" s="272">
        <f>SUMIF(Реализация!$E$7:$E$25,$C25,Реализация!W$7:W$25)</f>
        <v>0</v>
      </c>
      <c r="E25" s="163">
        <f>SUMIF(Реализация!$E$7:$E$25,$C25,Реализация!X$7:X$25)</f>
        <v>0</v>
      </c>
      <c r="F25" s="163">
        <f>SUMIF(Реализация!$E$7:$E$25,$C25,Реализация!Y$7:Y$25)</f>
        <v>0</v>
      </c>
      <c r="G25" s="163">
        <f>SUMIF(Реализация!$E$7:$E$25,$C25,Реализация!Z$7:Z$25)</f>
        <v>0</v>
      </c>
      <c r="H25" s="163">
        <f>SUMIF(Реализация!$E$7:$E$25,$C25,Реализация!AA$7:AA$25)</f>
        <v>0</v>
      </c>
      <c r="I25" s="163">
        <f>SUMIF(Реализация!$E$7:$E$25,$C25,Реализация!AB$7:AB$25)</f>
        <v>0</v>
      </c>
      <c r="J25" s="163">
        <f>SUMIF(Реализация!$E$7:$E$25,$C25,Реализация!AC$7:AC$25)</f>
        <v>0</v>
      </c>
      <c r="K25" s="163">
        <f>SUMIF(Реализация!$E$7:$E$25,$C25,Реализация!AD$7:AD$25)</f>
        <v>0</v>
      </c>
      <c r="L25" s="163">
        <f>SUMIF(Реализация!$E$7:$E$25,$C25,Реализация!AE$7:AE$25)</f>
        <v>0</v>
      </c>
      <c r="M25" s="163">
        <f>SUMIF(Реализация!$E$7:$E$25,$C25,Реализация!AF$7:AF$25)</f>
        <v>0</v>
      </c>
      <c r="N25" s="163">
        <f>SUMIF(Реализация!$E$7:$E$25,$C25,Реализация!AG$7:AG$25)</f>
        <v>0</v>
      </c>
      <c r="O25" s="163">
        <f>SUMIF(Реализация!$E$7:$E$25,$C25,Реализация!AH$7:AH$25)</f>
        <v>0</v>
      </c>
      <c r="P25" s="164">
        <f t="shared" si="3"/>
        <v>0</v>
      </c>
    </row>
    <row r="26" spans="1:16" hidden="1" outlineLevel="1" x14ac:dyDescent="0.2">
      <c r="A26" s="161"/>
      <c r="B26" s="187" t="s">
        <v>21</v>
      </c>
      <c r="C26" s="766" t="str">
        <f t="shared" si="5"/>
        <v>П1134</v>
      </c>
      <c r="D26" s="272">
        <f>SUMIF(Реализация!$E$7:$E$25,$C26,Реализация!W$7:W$25)</f>
        <v>0</v>
      </c>
      <c r="E26" s="163">
        <f>SUMIF(Реализация!$E$7:$E$25,$C26,Реализация!X$7:X$25)</f>
        <v>0</v>
      </c>
      <c r="F26" s="163">
        <f>SUMIF(Реализация!$E$7:$E$25,$C26,Реализация!Y$7:Y$25)</f>
        <v>0</v>
      </c>
      <c r="G26" s="163">
        <f>SUMIF(Реализация!$E$7:$E$25,$C26,Реализация!Z$7:Z$25)</f>
        <v>0</v>
      </c>
      <c r="H26" s="163">
        <f>SUMIF(Реализация!$E$7:$E$25,$C26,Реализация!AA$7:AA$25)</f>
        <v>0</v>
      </c>
      <c r="I26" s="163">
        <f>SUMIF(Реализация!$E$7:$E$25,$C26,Реализация!AB$7:AB$25)</f>
        <v>0</v>
      </c>
      <c r="J26" s="163">
        <f>SUMIF(Реализация!$E$7:$E$25,$C26,Реализация!AC$7:AC$25)</f>
        <v>0</v>
      </c>
      <c r="K26" s="163">
        <f>SUMIF(Реализация!$E$7:$E$25,$C26,Реализация!AD$7:AD$25)</f>
        <v>0</v>
      </c>
      <c r="L26" s="163">
        <f>SUMIF(Реализация!$E$7:$E$25,$C26,Реализация!AE$7:AE$25)</f>
        <v>0</v>
      </c>
      <c r="M26" s="163">
        <f>SUMIF(Реализация!$E$7:$E$25,$C26,Реализация!AF$7:AF$25)</f>
        <v>0</v>
      </c>
      <c r="N26" s="163">
        <f>SUMIF(Реализация!$E$7:$E$25,$C26,Реализация!AG$7:AG$25)</f>
        <v>0</v>
      </c>
      <c r="O26" s="163">
        <f>SUMIF(Реализация!$E$7:$E$25,$C26,Реализация!AH$7:AH$25)</f>
        <v>0</v>
      </c>
      <c r="P26" s="164">
        <f t="shared" si="3"/>
        <v>0</v>
      </c>
    </row>
    <row r="27" spans="1:16" hidden="1" outlineLevel="1" x14ac:dyDescent="0.2">
      <c r="A27" s="161"/>
      <c r="B27" s="187" t="s">
        <v>22</v>
      </c>
      <c r="C27" s="766" t="str">
        <f t="shared" si="5"/>
        <v>П1135</v>
      </c>
      <c r="D27" s="272">
        <f>SUMIF(Реализация!$E$7:$E$25,$C27,Реализация!W$7:W$25)</f>
        <v>0</v>
      </c>
      <c r="E27" s="163">
        <f>SUMIF(Реализация!$E$7:$E$25,$C27,Реализация!X$7:X$25)</f>
        <v>0</v>
      </c>
      <c r="F27" s="163">
        <f>SUMIF(Реализация!$E$7:$E$25,$C27,Реализация!Y$7:Y$25)</f>
        <v>0</v>
      </c>
      <c r="G27" s="163">
        <f>SUMIF(Реализация!$E$7:$E$25,$C27,Реализация!Z$7:Z$25)</f>
        <v>0</v>
      </c>
      <c r="H27" s="163">
        <f>SUMIF(Реализация!$E$7:$E$25,$C27,Реализация!AA$7:AA$25)</f>
        <v>0</v>
      </c>
      <c r="I27" s="163">
        <f>SUMIF(Реализация!$E$7:$E$25,$C27,Реализация!AB$7:AB$25)</f>
        <v>0</v>
      </c>
      <c r="J27" s="163">
        <f>SUMIF(Реализация!$E$7:$E$25,$C27,Реализация!AC$7:AC$25)</f>
        <v>0</v>
      </c>
      <c r="K27" s="163">
        <f>SUMIF(Реализация!$E$7:$E$25,$C27,Реализация!AD$7:AD$25)</f>
        <v>0</v>
      </c>
      <c r="L27" s="163">
        <f>SUMIF(Реализация!$E$7:$E$25,$C27,Реализация!AE$7:AE$25)</f>
        <v>0</v>
      </c>
      <c r="M27" s="163">
        <f>SUMIF(Реализация!$E$7:$E$25,$C27,Реализация!AF$7:AF$25)</f>
        <v>0</v>
      </c>
      <c r="N27" s="163">
        <f>SUMIF(Реализация!$E$7:$E$25,$C27,Реализация!AG$7:AG$25)</f>
        <v>0</v>
      </c>
      <c r="O27" s="163">
        <f>SUMIF(Реализация!$E$7:$E$25,$C27,Реализация!AH$7:AH$25)</f>
        <v>0</v>
      </c>
      <c r="P27" s="164">
        <f t="shared" si="3"/>
        <v>0</v>
      </c>
    </row>
    <row r="28" spans="1:16" hidden="1" outlineLevel="1" x14ac:dyDescent="0.2">
      <c r="A28" s="161"/>
      <c r="B28" s="187" t="s">
        <v>23</v>
      </c>
      <c r="C28" s="766" t="str">
        <f t="shared" si="5"/>
        <v>П1136</v>
      </c>
      <c r="D28" s="272">
        <f>SUMIF(Реализация!$E$7:$E$25,$C28,Реализация!W$7:W$25)</f>
        <v>0</v>
      </c>
      <c r="E28" s="163">
        <f>SUMIF(Реализация!$E$7:$E$25,$C28,Реализация!X$7:X$25)</f>
        <v>0</v>
      </c>
      <c r="F28" s="163">
        <f>SUMIF(Реализация!$E$7:$E$25,$C28,Реализация!Y$7:Y$25)</f>
        <v>0</v>
      </c>
      <c r="G28" s="163">
        <f>SUMIF(Реализация!$E$7:$E$25,$C28,Реализация!Z$7:Z$25)</f>
        <v>0</v>
      </c>
      <c r="H28" s="163">
        <f>SUMIF(Реализация!$E$7:$E$25,$C28,Реализация!AA$7:AA$25)</f>
        <v>0</v>
      </c>
      <c r="I28" s="163">
        <f>SUMIF(Реализация!$E$7:$E$25,$C28,Реализация!AB$7:AB$25)</f>
        <v>0</v>
      </c>
      <c r="J28" s="163">
        <f>SUMIF(Реализация!$E$7:$E$25,$C28,Реализация!AC$7:AC$25)</f>
        <v>0</v>
      </c>
      <c r="K28" s="163">
        <f>SUMIF(Реализация!$E$7:$E$25,$C28,Реализация!AD$7:AD$25)</f>
        <v>0</v>
      </c>
      <c r="L28" s="163">
        <f>SUMIF(Реализация!$E$7:$E$25,$C28,Реализация!AE$7:AE$25)</f>
        <v>0</v>
      </c>
      <c r="M28" s="163">
        <f>SUMIF(Реализация!$E$7:$E$25,$C28,Реализация!AF$7:AF$25)</f>
        <v>0</v>
      </c>
      <c r="N28" s="163">
        <f>SUMIF(Реализация!$E$7:$E$25,$C28,Реализация!AG$7:AG$25)</f>
        <v>0</v>
      </c>
      <c r="O28" s="163">
        <f>SUMIF(Реализация!$E$7:$E$25,$C28,Реализация!AH$7:AH$25)</f>
        <v>0</v>
      </c>
      <c r="P28" s="164">
        <f t="shared" si="3"/>
        <v>0</v>
      </c>
    </row>
    <row r="29" spans="1:16" hidden="1" outlineLevel="1" x14ac:dyDescent="0.2">
      <c r="A29" s="161"/>
      <c r="B29" s="187" t="s">
        <v>24</v>
      </c>
      <c r="C29" s="766" t="str">
        <f t="shared" si="5"/>
        <v>П1137</v>
      </c>
      <c r="D29" s="272">
        <f>SUMIF(Реализация!$E$7:$E$25,$C29,Реализация!W$7:W$25)</f>
        <v>0</v>
      </c>
      <c r="E29" s="163">
        <f>SUMIF(Реализация!$E$7:$E$25,$C29,Реализация!X$7:X$25)</f>
        <v>0</v>
      </c>
      <c r="F29" s="163">
        <f>SUMIF(Реализация!$E$7:$E$25,$C29,Реализация!Y$7:Y$25)</f>
        <v>0</v>
      </c>
      <c r="G29" s="163">
        <f>SUMIF(Реализация!$E$7:$E$25,$C29,Реализация!Z$7:Z$25)</f>
        <v>0</v>
      </c>
      <c r="H29" s="163">
        <f>SUMIF(Реализация!$E$7:$E$25,$C29,Реализация!AA$7:AA$25)</f>
        <v>0</v>
      </c>
      <c r="I29" s="163">
        <f>SUMIF(Реализация!$E$7:$E$25,$C29,Реализация!AB$7:AB$25)</f>
        <v>0</v>
      </c>
      <c r="J29" s="163">
        <f>SUMIF(Реализация!$E$7:$E$25,$C29,Реализация!AC$7:AC$25)</f>
        <v>0</v>
      </c>
      <c r="K29" s="163">
        <f>SUMIF(Реализация!$E$7:$E$25,$C29,Реализация!AD$7:AD$25)</f>
        <v>0</v>
      </c>
      <c r="L29" s="163">
        <f>SUMIF(Реализация!$E$7:$E$25,$C29,Реализация!AE$7:AE$25)</f>
        <v>0</v>
      </c>
      <c r="M29" s="163">
        <f>SUMIF(Реализация!$E$7:$E$25,$C29,Реализация!AF$7:AF$25)</f>
        <v>0</v>
      </c>
      <c r="N29" s="163">
        <f>SUMIF(Реализация!$E$7:$E$25,$C29,Реализация!AG$7:AG$25)</f>
        <v>0</v>
      </c>
      <c r="O29" s="163">
        <f>SUMIF(Реализация!$E$7:$E$25,$C29,Реализация!AH$7:AH$25)</f>
        <v>0</v>
      </c>
      <c r="P29" s="164">
        <f t="shared" si="3"/>
        <v>0</v>
      </c>
    </row>
    <row r="30" spans="1:16" hidden="1" outlineLevel="1" x14ac:dyDescent="0.2">
      <c r="A30" s="161"/>
      <c r="B30" s="187" t="s">
        <v>25</v>
      </c>
      <c r="C30" s="766" t="str">
        <f t="shared" si="5"/>
        <v>П1138</v>
      </c>
      <c r="D30" s="272">
        <f>SUMIF(Реализация!$E$7:$E$25,$C30,Реализация!W$7:W$25)</f>
        <v>0</v>
      </c>
      <c r="E30" s="163">
        <f>SUMIF(Реализация!$E$7:$E$25,$C30,Реализация!X$7:X$25)</f>
        <v>0</v>
      </c>
      <c r="F30" s="163">
        <f>SUMIF(Реализация!$E$7:$E$25,$C30,Реализация!Y$7:Y$25)</f>
        <v>0</v>
      </c>
      <c r="G30" s="163">
        <f>SUMIF(Реализация!$E$7:$E$25,$C30,Реализация!Z$7:Z$25)</f>
        <v>0</v>
      </c>
      <c r="H30" s="163">
        <f>SUMIF(Реализация!$E$7:$E$25,$C30,Реализация!AA$7:AA$25)</f>
        <v>0</v>
      </c>
      <c r="I30" s="163">
        <f>SUMIF(Реализация!$E$7:$E$25,$C30,Реализация!AB$7:AB$25)</f>
        <v>0</v>
      </c>
      <c r="J30" s="163">
        <f>SUMIF(Реализация!$E$7:$E$25,$C30,Реализация!AC$7:AC$25)</f>
        <v>0</v>
      </c>
      <c r="K30" s="163">
        <f>SUMIF(Реализация!$E$7:$E$25,$C30,Реализация!AD$7:AD$25)</f>
        <v>0</v>
      </c>
      <c r="L30" s="163">
        <f>SUMIF(Реализация!$E$7:$E$25,$C30,Реализация!AE$7:AE$25)</f>
        <v>0</v>
      </c>
      <c r="M30" s="163">
        <f>SUMIF(Реализация!$E$7:$E$25,$C30,Реализация!AF$7:AF$25)</f>
        <v>0</v>
      </c>
      <c r="N30" s="163">
        <f>SUMIF(Реализация!$E$7:$E$25,$C30,Реализация!AG$7:AG$25)</f>
        <v>0</v>
      </c>
      <c r="O30" s="163">
        <f>SUMIF(Реализация!$E$7:$E$25,$C30,Реализация!AH$7:AH$25)</f>
        <v>0</v>
      </c>
      <c r="P30" s="164">
        <f t="shared" si="3"/>
        <v>0</v>
      </c>
    </row>
    <row r="31" spans="1:16" hidden="1" outlineLevel="1" x14ac:dyDescent="0.2">
      <c r="A31" s="161"/>
      <c r="B31" s="187" t="s">
        <v>26</v>
      </c>
      <c r="C31" s="766" t="str">
        <f t="shared" si="5"/>
        <v>П1139</v>
      </c>
      <c r="D31" s="272">
        <f>SUMIF(Реализация!$E$7:$E$25,$C31,Реализация!W$7:W$25)</f>
        <v>0</v>
      </c>
      <c r="E31" s="163">
        <f>SUMIF(Реализация!$E$7:$E$25,$C31,Реализация!X$7:X$25)</f>
        <v>0</v>
      </c>
      <c r="F31" s="163">
        <f>SUMIF(Реализация!$E$7:$E$25,$C31,Реализация!Y$7:Y$25)</f>
        <v>0</v>
      </c>
      <c r="G31" s="163">
        <f>SUMIF(Реализация!$E$7:$E$25,$C31,Реализация!Z$7:Z$25)</f>
        <v>0</v>
      </c>
      <c r="H31" s="163">
        <f>SUMIF(Реализация!$E$7:$E$25,$C31,Реализация!AA$7:AA$25)</f>
        <v>0</v>
      </c>
      <c r="I31" s="163">
        <f>SUMIF(Реализация!$E$7:$E$25,$C31,Реализация!AB$7:AB$25)</f>
        <v>0</v>
      </c>
      <c r="J31" s="163">
        <f>SUMIF(Реализация!$E$7:$E$25,$C31,Реализация!AC$7:AC$25)</f>
        <v>0</v>
      </c>
      <c r="K31" s="163">
        <f>SUMIF(Реализация!$E$7:$E$25,$C31,Реализация!AD$7:AD$25)</f>
        <v>0</v>
      </c>
      <c r="L31" s="163">
        <f>SUMIF(Реализация!$E$7:$E$25,$C31,Реализация!AE$7:AE$25)</f>
        <v>0</v>
      </c>
      <c r="M31" s="163">
        <f>SUMIF(Реализация!$E$7:$E$25,$C31,Реализация!AF$7:AF$25)</f>
        <v>0</v>
      </c>
      <c r="N31" s="163">
        <f>SUMIF(Реализация!$E$7:$E$25,$C31,Реализация!AG$7:AG$25)</f>
        <v>0</v>
      </c>
      <c r="O31" s="163">
        <f>SUMIF(Реализация!$E$7:$E$25,$C31,Реализация!AH$7:AH$25)</f>
        <v>0</v>
      </c>
      <c r="P31" s="164">
        <f>SUM(D31,E31,F31,G31,H31,I31,J31,K31,L31,M31,N31,O31)</f>
        <v>0</v>
      </c>
    </row>
    <row r="32" spans="1:16" hidden="1" outlineLevel="1" x14ac:dyDescent="0.2">
      <c r="A32" s="161"/>
      <c r="B32" s="187" t="s">
        <v>602</v>
      </c>
      <c r="C32" s="766" t="str">
        <f t="shared" si="5"/>
        <v>П1140</v>
      </c>
      <c r="D32" s="272">
        <f>SUMIF(Реализация!$E$7:$E$25,$C32,Реализация!W$7:W$25)</f>
        <v>0</v>
      </c>
      <c r="E32" s="163">
        <f>SUMIF(Реализация!$E$7:$E$25,$C32,Реализация!X$7:X$25)</f>
        <v>0</v>
      </c>
      <c r="F32" s="163">
        <f>SUMIF(Реализация!$E$7:$E$25,$C32,Реализация!Y$7:Y$25)</f>
        <v>0</v>
      </c>
      <c r="G32" s="163">
        <f>SUMIF(Реализация!$E$7:$E$25,$C32,Реализация!Z$7:Z$25)</f>
        <v>0</v>
      </c>
      <c r="H32" s="163">
        <f>SUMIF(Реализация!$E$7:$E$25,$C32,Реализация!AA$7:AA$25)</f>
        <v>0</v>
      </c>
      <c r="I32" s="163">
        <f>SUMIF(Реализация!$E$7:$E$25,$C32,Реализация!AB$7:AB$25)</f>
        <v>0</v>
      </c>
      <c r="J32" s="163">
        <f>SUMIF(Реализация!$E$7:$E$25,$C32,Реализация!AC$7:AC$25)</f>
        <v>0</v>
      </c>
      <c r="K32" s="163">
        <f>SUMIF(Реализация!$E$7:$E$25,$C32,Реализация!AD$7:AD$25)</f>
        <v>0</v>
      </c>
      <c r="L32" s="163">
        <f>SUMIF(Реализация!$E$7:$E$25,$C32,Реализация!AE$7:AE$25)</f>
        <v>0</v>
      </c>
      <c r="M32" s="163">
        <f>SUMIF(Реализация!$E$7:$E$25,$C32,Реализация!AF$7:AF$25)</f>
        <v>0</v>
      </c>
      <c r="N32" s="163">
        <f>SUMIF(Реализация!$E$7:$E$25,$C32,Реализация!AG$7:AG$25)</f>
        <v>0</v>
      </c>
      <c r="O32" s="163">
        <f>SUMIF(Реализация!$E$7:$E$25,$C32,Реализация!AH$7:AH$25)</f>
        <v>0</v>
      </c>
      <c r="P32" s="164">
        <f>SUM(D32,E32,F32,G32,H32,I32,J32,K32,L32,M32,N32,O32)</f>
        <v>0</v>
      </c>
    </row>
    <row r="33" spans="1:16" hidden="1" outlineLevel="1" x14ac:dyDescent="0.2">
      <c r="A33" s="161"/>
      <c r="B33" s="187" t="s">
        <v>603</v>
      </c>
      <c r="C33" s="766" t="str">
        <f t="shared" si="5"/>
        <v>П1141</v>
      </c>
      <c r="D33" s="272">
        <f>SUMIF(Реализация!$E$7:$E$25,$C33,Реализация!W$7:W$25)</f>
        <v>0</v>
      </c>
      <c r="E33" s="163">
        <f>SUMIF(Реализация!$E$7:$E$25,$C33,Реализация!X$7:X$25)</f>
        <v>0</v>
      </c>
      <c r="F33" s="163">
        <f>SUMIF(Реализация!$E$7:$E$25,$C33,Реализация!Y$7:Y$25)</f>
        <v>0</v>
      </c>
      <c r="G33" s="163">
        <f>SUMIF(Реализация!$E$7:$E$25,$C33,Реализация!Z$7:Z$25)</f>
        <v>0</v>
      </c>
      <c r="H33" s="163">
        <f>SUMIF(Реализация!$E$7:$E$25,$C33,Реализация!AA$7:AA$25)</f>
        <v>0</v>
      </c>
      <c r="I33" s="163">
        <f>SUMIF(Реализация!$E$7:$E$25,$C33,Реализация!AB$7:AB$25)</f>
        <v>0</v>
      </c>
      <c r="J33" s="163">
        <f>SUMIF(Реализация!$E$7:$E$25,$C33,Реализация!AC$7:AC$25)</f>
        <v>0</v>
      </c>
      <c r="K33" s="163">
        <f>SUMIF(Реализация!$E$7:$E$25,$C33,Реализация!AD$7:AD$25)</f>
        <v>0</v>
      </c>
      <c r="L33" s="163">
        <f>SUMIF(Реализация!$E$7:$E$25,$C33,Реализация!AE$7:AE$25)</f>
        <v>0</v>
      </c>
      <c r="M33" s="163">
        <f>SUMIF(Реализация!$E$7:$E$25,$C33,Реализация!AF$7:AF$25)</f>
        <v>0</v>
      </c>
      <c r="N33" s="163">
        <f>SUMIF(Реализация!$E$7:$E$25,$C33,Реализация!AG$7:AG$25)</f>
        <v>0</v>
      </c>
      <c r="O33" s="163">
        <f>SUMIF(Реализация!$E$7:$E$25,$C33,Реализация!AH$7:AH$25)</f>
        <v>0</v>
      </c>
      <c r="P33" s="164">
        <f>SUM(D33,E33,F33,G33,H33,I33,J33,K33,L33,M33,N33,O33)</f>
        <v>0</v>
      </c>
    </row>
    <row r="34" spans="1:16" hidden="1" outlineLevel="1" x14ac:dyDescent="0.2">
      <c r="A34" s="161"/>
      <c r="B34" s="187" t="s">
        <v>604</v>
      </c>
      <c r="C34" s="766" t="str">
        <f t="shared" si="5"/>
        <v>П1142</v>
      </c>
      <c r="D34" s="272">
        <f>SUMIF(Реализация!$E$7:$E$25,$C34,Реализация!W$7:W$25)</f>
        <v>0</v>
      </c>
      <c r="E34" s="163">
        <f>SUMIF(Реализация!$E$7:$E$25,$C34,Реализация!X$7:X$25)</f>
        <v>0</v>
      </c>
      <c r="F34" s="163">
        <f>SUMIF(Реализация!$E$7:$E$25,$C34,Реализация!Y$7:Y$25)</f>
        <v>0</v>
      </c>
      <c r="G34" s="163">
        <f>SUMIF(Реализация!$E$7:$E$25,$C34,Реализация!Z$7:Z$25)</f>
        <v>0</v>
      </c>
      <c r="H34" s="163">
        <f>SUMIF(Реализация!$E$7:$E$25,$C34,Реализация!AA$7:AA$25)</f>
        <v>0</v>
      </c>
      <c r="I34" s="163">
        <f>SUMIF(Реализация!$E$7:$E$25,$C34,Реализация!AB$7:AB$25)</f>
        <v>0</v>
      </c>
      <c r="J34" s="163">
        <f>SUMIF(Реализация!$E$7:$E$25,$C34,Реализация!AC$7:AC$25)</f>
        <v>0</v>
      </c>
      <c r="K34" s="163">
        <f>SUMIF(Реализация!$E$7:$E$25,$C34,Реализация!AD$7:AD$25)</f>
        <v>0</v>
      </c>
      <c r="L34" s="163">
        <f>SUMIF(Реализация!$E$7:$E$25,$C34,Реализация!AE$7:AE$25)</f>
        <v>0</v>
      </c>
      <c r="M34" s="163">
        <f>SUMIF(Реализация!$E$7:$E$25,$C34,Реализация!AF$7:AF$25)</f>
        <v>0</v>
      </c>
      <c r="N34" s="163">
        <f>SUMIF(Реализация!$E$7:$E$25,$C34,Реализация!AG$7:AG$25)</f>
        <v>0</v>
      </c>
      <c r="O34" s="163">
        <f>SUMIF(Реализация!$E$7:$E$25,$C34,Реализация!AH$7:AH$25)</f>
        <v>0</v>
      </c>
      <c r="P34" s="164">
        <f>SUM(D34,E34,F34,G34,H34,I34,J34,K34,L34,M34,N34,O34)</f>
        <v>0</v>
      </c>
    </row>
    <row r="35" spans="1:16" hidden="1" outlineLevel="1" x14ac:dyDescent="0.2">
      <c r="A35" s="161"/>
      <c r="B35" s="187" t="s">
        <v>538</v>
      </c>
      <c r="C35" s="766" t="str">
        <f t="shared" si="5"/>
        <v>П1143</v>
      </c>
      <c r="D35" s="272">
        <f>SUMIF(Реализация!$E$7:$E$25,$C35,Реализация!W$7:W$25)</f>
        <v>0</v>
      </c>
      <c r="E35" s="163">
        <f>SUMIF(Реализация!$E$7:$E$25,$C35,Реализация!X$7:X$25)</f>
        <v>0</v>
      </c>
      <c r="F35" s="163">
        <f>SUMIF(Реализация!$E$7:$E$25,$C35,Реализация!Y$7:Y$25)</f>
        <v>0</v>
      </c>
      <c r="G35" s="163">
        <f>SUMIF(Реализация!$E$7:$E$25,$C35,Реализация!Z$7:Z$25)</f>
        <v>0</v>
      </c>
      <c r="H35" s="163">
        <f>SUMIF(Реализация!$E$7:$E$25,$C35,Реализация!AA$7:AA$25)</f>
        <v>0</v>
      </c>
      <c r="I35" s="163">
        <f>SUMIF(Реализация!$E$7:$E$25,$C35,Реализация!AB$7:AB$25)</f>
        <v>0</v>
      </c>
      <c r="J35" s="163">
        <f>SUMIF(Реализация!$E$7:$E$25,$C35,Реализация!AC$7:AC$25)</f>
        <v>0</v>
      </c>
      <c r="K35" s="163">
        <f>SUMIF(Реализация!$E$7:$E$25,$C35,Реализация!AD$7:AD$25)</f>
        <v>0</v>
      </c>
      <c r="L35" s="163">
        <f>SUMIF(Реализация!$E$7:$E$25,$C35,Реализация!AE$7:AE$25)</f>
        <v>0</v>
      </c>
      <c r="M35" s="163">
        <f>SUMIF(Реализация!$E$7:$E$25,$C35,Реализация!AF$7:AF$25)</f>
        <v>0</v>
      </c>
      <c r="N35" s="163">
        <f>SUMIF(Реализация!$E$7:$E$25,$C35,Реализация!AG$7:AG$25)</f>
        <v>0</v>
      </c>
      <c r="O35" s="163">
        <f>SUMIF(Реализация!$E$7:$E$25,$C35,Реализация!AH$7:AH$25)</f>
        <v>0</v>
      </c>
      <c r="P35" s="164">
        <f>SUM(D35,E35,F35,G35,H35,I35,J35,K35,L35,M35,N35,O35)</f>
        <v>0</v>
      </c>
    </row>
    <row r="36" spans="1:16" hidden="1" outlineLevel="1" x14ac:dyDescent="0.2">
      <c r="A36" s="161"/>
      <c r="B36" s="187" t="s">
        <v>53</v>
      </c>
      <c r="C36" s="766" t="str">
        <f t="shared" si="5"/>
        <v>П1145</v>
      </c>
      <c r="D36" s="272">
        <f>SUMIF(Реализация!$E$7:$E$25,$C36,Реализация!W$7:W$25)</f>
        <v>0</v>
      </c>
      <c r="E36" s="163">
        <f>SUMIF(Реализация!$E$7:$E$25,$C36,Реализация!X$7:X$25)</f>
        <v>0</v>
      </c>
      <c r="F36" s="163">
        <f>SUMIF(Реализация!$E$7:$E$25,$C36,Реализация!Y$7:Y$25)</f>
        <v>0</v>
      </c>
      <c r="G36" s="163">
        <f>SUMIF(Реализация!$E$7:$E$25,$C36,Реализация!Z$7:Z$25)</f>
        <v>0</v>
      </c>
      <c r="H36" s="163">
        <f>SUMIF(Реализация!$E$7:$E$25,$C36,Реализация!AA$7:AA$25)</f>
        <v>0</v>
      </c>
      <c r="I36" s="163">
        <f>SUMIF(Реализация!$E$7:$E$25,$C36,Реализация!AB$7:AB$25)</f>
        <v>0</v>
      </c>
      <c r="J36" s="163">
        <f>SUMIF(Реализация!$E$7:$E$25,$C36,Реализация!AC$7:AC$25)</f>
        <v>0</v>
      </c>
      <c r="K36" s="163">
        <f>SUMIF(Реализация!$E$7:$E$25,$C36,Реализация!AD$7:AD$25)</f>
        <v>0</v>
      </c>
      <c r="L36" s="163">
        <f>SUMIF(Реализация!$E$7:$E$25,$C36,Реализация!AE$7:AE$25)</f>
        <v>0</v>
      </c>
      <c r="M36" s="163">
        <f>SUMIF(Реализация!$E$7:$E$25,$C36,Реализация!AF$7:AF$25)</f>
        <v>0</v>
      </c>
      <c r="N36" s="163">
        <f>SUMIF(Реализация!$E$7:$E$25,$C36,Реализация!AG$7:AG$25)</f>
        <v>0</v>
      </c>
      <c r="O36" s="163">
        <f>SUMIF(Реализация!$E$7:$E$25,$C36,Реализация!AH$7:AH$25)</f>
        <v>0</v>
      </c>
      <c r="P36" s="164">
        <f t="shared" si="3"/>
        <v>0</v>
      </c>
    </row>
    <row r="37" spans="1:16" hidden="1" outlineLevel="1" x14ac:dyDescent="0.2">
      <c r="A37" s="161"/>
      <c r="B37" s="187" t="s">
        <v>54</v>
      </c>
      <c r="C37" s="766" t="str">
        <f t="shared" si="5"/>
        <v>П1146</v>
      </c>
      <c r="D37" s="272">
        <f>SUMIF(Реализация!$E$7:$E$25,$C37,Реализация!W$7:W$25)</f>
        <v>0</v>
      </c>
      <c r="E37" s="163">
        <f>SUMIF(Реализация!$E$7:$E$25,$C37,Реализация!X$7:X$25)</f>
        <v>0</v>
      </c>
      <c r="F37" s="163">
        <f>SUMIF(Реализация!$E$7:$E$25,$C37,Реализация!Y$7:Y$25)</f>
        <v>0</v>
      </c>
      <c r="G37" s="163">
        <f>SUMIF(Реализация!$E$7:$E$25,$C37,Реализация!Z$7:Z$25)</f>
        <v>0</v>
      </c>
      <c r="H37" s="163">
        <f>SUMIF(Реализация!$E$7:$E$25,$C37,Реализация!AA$7:AA$25)</f>
        <v>0</v>
      </c>
      <c r="I37" s="163">
        <f>SUMIF(Реализация!$E$7:$E$25,$C37,Реализация!AB$7:AB$25)</f>
        <v>0</v>
      </c>
      <c r="J37" s="163">
        <f>SUMIF(Реализация!$E$7:$E$25,$C37,Реализация!AC$7:AC$25)</f>
        <v>0</v>
      </c>
      <c r="K37" s="163">
        <f>SUMIF(Реализация!$E$7:$E$25,$C37,Реализация!AD$7:AD$25)</f>
        <v>0</v>
      </c>
      <c r="L37" s="163">
        <f>SUMIF(Реализация!$E$7:$E$25,$C37,Реализация!AE$7:AE$25)</f>
        <v>0</v>
      </c>
      <c r="M37" s="163">
        <f>SUMIF(Реализация!$E$7:$E$25,$C37,Реализация!AF$7:AF$25)</f>
        <v>0</v>
      </c>
      <c r="N37" s="163">
        <f>SUMIF(Реализация!$E$7:$E$25,$C37,Реализация!AG$7:AG$25)</f>
        <v>0</v>
      </c>
      <c r="O37" s="163">
        <f>SUMIF(Реализация!$E$7:$E$25,$C37,Реализация!AH$7:AH$25)</f>
        <v>0</v>
      </c>
      <c r="P37" s="164">
        <f t="shared" si="3"/>
        <v>0</v>
      </c>
    </row>
    <row r="38" spans="1:16" hidden="1" outlineLevel="1" x14ac:dyDescent="0.2">
      <c r="A38" s="161"/>
      <c r="B38" s="187" t="s">
        <v>55</v>
      </c>
      <c r="C38" s="766" t="str">
        <f t="shared" si="5"/>
        <v>П1147</v>
      </c>
      <c r="D38" s="272">
        <f>SUMIF(Реализация!$E$7:$E$25,$C38,Реализация!W$7:W$25)</f>
        <v>0</v>
      </c>
      <c r="E38" s="163">
        <f>SUMIF(Реализация!$E$7:$E$25,$C38,Реализация!X$7:X$25)</f>
        <v>0</v>
      </c>
      <c r="F38" s="163">
        <f>SUMIF(Реализация!$E$7:$E$25,$C38,Реализация!Y$7:Y$25)</f>
        <v>0</v>
      </c>
      <c r="G38" s="163">
        <f>SUMIF(Реализация!$E$7:$E$25,$C38,Реализация!Z$7:Z$25)</f>
        <v>0</v>
      </c>
      <c r="H38" s="163">
        <f>SUMIF(Реализация!$E$7:$E$25,$C38,Реализация!AA$7:AA$25)</f>
        <v>0</v>
      </c>
      <c r="I38" s="163">
        <f>SUMIF(Реализация!$E$7:$E$25,$C38,Реализация!AB$7:AB$25)</f>
        <v>0</v>
      </c>
      <c r="J38" s="163">
        <f>SUMIF(Реализация!$E$7:$E$25,$C38,Реализация!AC$7:AC$25)</f>
        <v>0</v>
      </c>
      <c r="K38" s="163">
        <f>SUMIF(Реализация!$E$7:$E$25,$C38,Реализация!AD$7:AD$25)</f>
        <v>0</v>
      </c>
      <c r="L38" s="163">
        <f>SUMIF(Реализация!$E$7:$E$25,$C38,Реализация!AE$7:AE$25)</f>
        <v>0</v>
      </c>
      <c r="M38" s="163">
        <f>SUMIF(Реализация!$E$7:$E$25,$C38,Реализация!AF$7:AF$25)</f>
        <v>0</v>
      </c>
      <c r="N38" s="163">
        <f>SUMIF(Реализация!$E$7:$E$25,$C38,Реализация!AG$7:AG$25)</f>
        <v>0</v>
      </c>
      <c r="O38" s="163">
        <f>SUMIF(Реализация!$E$7:$E$25,$C38,Реализация!AH$7:AH$25)</f>
        <v>0</v>
      </c>
      <c r="P38" s="164">
        <f t="shared" si="3"/>
        <v>0</v>
      </c>
    </row>
    <row r="39" spans="1:16" hidden="1" outlineLevel="1" x14ac:dyDescent="0.2">
      <c r="A39" s="161"/>
      <c r="B39" s="187" t="s">
        <v>56</v>
      </c>
      <c r="C39" s="766" t="str">
        <f t="shared" si="5"/>
        <v>П1148</v>
      </c>
      <c r="D39" s="272">
        <f>SUMIF(Реализация!$E$7:$E$25,$C39,Реализация!W$7:W$25)</f>
        <v>0</v>
      </c>
      <c r="E39" s="163">
        <f>SUMIF(Реализация!$E$7:$E$25,$C39,Реализация!X$7:X$25)</f>
        <v>0</v>
      </c>
      <c r="F39" s="163">
        <f>SUMIF(Реализация!$E$7:$E$25,$C39,Реализация!Y$7:Y$25)</f>
        <v>0</v>
      </c>
      <c r="G39" s="163">
        <f>SUMIF(Реализация!$E$7:$E$25,$C39,Реализация!Z$7:Z$25)</f>
        <v>0</v>
      </c>
      <c r="H39" s="163">
        <f>SUMIF(Реализация!$E$7:$E$25,$C39,Реализация!AA$7:AA$25)</f>
        <v>0</v>
      </c>
      <c r="I39" s="163">
        <f>SUMIF(Реализация!$E$7:$E$25,$C39,Реализация!AB$7:AB$25)</f>
        <v>0</v>
      </c>
      <c r="J39" s="163">
        <f>SUMIF(Реализация!$E$7:$E$25,$C39,Реализация!AC$7:AC$25)</f>
        <v>0</v>
      </c>
      <c r="K39" s="163">
        <f>SUMIF(Реализация!$E$7:$E$25,$C39,Реализация!AD$7:AD$25)</f>
        <v>0</v>
      </c>
      <c r="L39" s="163">
        <f>SUMIF(Реализация!$E$7:$E$25,$C39,Реализация!AE$7:AE$25)</f>
        <v>0</v>
      </c>
      <c r="M39" s="163">
        <f>SUMIF(Реализация!$E$7:$E$25,$C39,Реализация!AF$7:AF$25)</f>
        <v>0</v>
      </c>
      <c r="N39" s="163">
        <f>SUMIF(Реализация!$E$7:$E$25,$C39,Реализация!AG$7:AG$25)</f>
        <v>0</v>
      </c>
      <c r="O39" s="163">
        <f>SUMIF(Реализация!$E$7:$E$25,$C39,Реализация!AH$7:AH$25)</f>
        <v>0</v>
      </c>
      <c r="P39" s="164">
        <f t="shared" si="3"/>
        <v>0</v>
      </c>
    </row>
    <row r="40" spans="1:16" hidden="1" outlineLevel="1" x14ac:dyDescent="0.2">
      <c r="A40" s="161"/>
      <c r="B40" s="187" t="s">
        <v>57</v>
      </c>
      <c r="C40" s="766" t="str">
        <f t="shared" si="5"/>
        <v>П1149</v>
      </c>
      <c r="D40" s="272">
        <f>SUMIF(Реализация!$E$7:$E$25,$C40,Реализация!W$7:W$25)</f>
        <v>0</v>
      </c>
      <c r="E40" s="163">
        <f>SUMIF(Реализация!$E$7:$E$25,$C40,Реализация!X$7:X$25)</f>
        <v>0</v>
      </c>
      <c r="F40" s="163">
        <f>SUMIF(Реализация!$E$7:$E$25,$C40,Реализация!Y$7:Y$25)</f>
        <v>0</v>
      </c>
      <c r="G40" s="163">
        <f>SUMIF(Реализация!$E$7:$E$25,$C40,Реализация!Z$7:Z$25)</f>
        <v>0</v>
      </c>
      <c r="H40" s="163">
        <f>SUMIF(Реализация!$E$7:$E$25,$C40,Реализация!AA$7:AA$25)</f>
        <v>0</v>
      </c>
      <c r="I40" s="163">
        <f>SUMIF(Реализация!$E$7:$E$25,$C40,Реализация!AB$7:AB$25)</f>
        <v>0</v>
      </c>
      <c r="J40" s="163">
        <f>SUMIF(Реализация!$E$7:$E$25,$C40,Реализация!AC$7:AC$25)</f>
        <v>0</v>
      </c>
      <c r="K40" s="163">
        <f>SUMIF(Реализация!$E$7:$E$25,$C40,Реализация!AD$7:AD$25)</f>
        <v>0</v>
      </c>
      <c r="L40" s="163">
        <f>SUMIF(Реализация!$E$7:$E$25,$C40,Реализация!AE$7:AE$25)</f>
        <v>0</v>
      </c>
      <c r="M40" s="163">
        <f>SUMIF(Реализация!$E$7:$E$25,$C40,Реализация!AF$7:AF$25)</f>
        <v>0</v>
      </c>
      <c r="N40" s="163">
        <f>SUMIF(Реализация!$E$7:$E$25,$C40,Реализация!AG$7:AG$25)</f>
        <v>0</v>
      </c>
      <c r="O40" s="163">
        <f>SUMIF(Реализация!$E$7:$E$25,$C40,Реализация!AH$7:AH$25)</f>
        <v>0</v>
      </c>
      <c r="P40" s="164">
        <f t="shared" si="3"/>
        <v>0</v>
      </c>
    </row>
    <row r="41" spans="1:16" hidden="1" outlineLevel="1" x14ac:dyDescent="0.2">
      <c r="A41" s="161"/>
      <c r="B41" s="187" t="s">
        <v>58</v>
      </c>
      <c r="C41" s="766" t="str">
        <f t="shared" si="5"/>
        <v>П1150</v>
      </c>
      <c r="D41" s="272">
        <f>SUMIF(Реализация!$E$7:$E$25,$C41,Реализация!W$7:W$25)</f>
        <v>0</v>
      </c>
      <c r="E41" s="163">
        <f>SUMIF(Реализация!$E$7:$E$25,$C41,Реализация!X$7:X$25)</f>
        <v>0</v>
      </c>
      <c r="F41" s="163">
        <f>SUMIF(Реализация!$E$7:$E$25,$C41,Реализация!Y$7:Y$25)</f>
        <v>0</v>
      </c>
      <c r="G41" s="163">
        <f>SUMIF(Реализация!$E$7:$E$25,$C41,Реализация!Z$7:Z$25)</f>
        <v>0</v>
      </c>
      <c r="H41" s="163">
        <f>SUMIF(Реализация!$E$7:$E$25,$C41,Реализация!AA$7:AA$25)</f>
        <v>0</v>
      </c>
      <c r="I41" s="163">
        <f>SUMIF(Реализация!$E$7:$E$25,$C41,Реализация!AB$7:AB$25)</f>
        <v>0</v>
      </c>
      <c r="J41" s="163">
        <f>SUMIF(Реализация!$E$7:$E$25,$C41,Реализация!AC$7:AC$25)</f>
        <v>0</v>
      </c>
      <c r="K41" s="163">
        <f>SUMIF(Реализация!$E$7:$E$25,$C41,Реализация!AD$7:AD$25)</f>
        <v>0</v>
      </c>
      <c r="L41" s="163">
        <f>SUMIF(Реализация!$E$7:$E$25,$C41,Реализация!AE$7:AE$25)</f>
        <v>0</v>
      </c>
      <c r="M41" s="163">
        <f>SUMIF(Реализация!$E$7:$E$25,$C41,Реализация!AF$7:AF$25)</f>
        <v>0</v>
      </c>
      <c r="N41" s="163">
        <f>SUMIF(Реализация!$E$7:$E$25,$C41,Реализация!AG$7:AG$25)</f>
        <v>0</v>
      </c>
      <c r="O41" s="163">
        <f>SUMIF(Реализация!$E$7:$E$25,$C41,Реализация!AH$7:AH$25)</f>
        <v>0</v>
      </c>
      <c r="P41" s="164">
        <f t="shared" si="3"/>
        <v>0</v>
      </c>
    </row>
    <row r="42" spans="1:16" hidden="1" outlineLevel="1" x14ac:dyDescent="0.2">
      <c r="A42" s="161"/>
      <c r="B42" s="187" t="s">
        <v>59</v>
      </c>
      <c r="C42" s="766" t="str">
        <f t="shared" si="5"/>
        <v>П1151</v>
      </c>
      <c r="D42" s="272">
        <f>SUMIF(Реализация!$E$7:$E$25,$C42,Реализация!W$7:W$25)</f>
        <v>0</v>
      </c>
      <c r="E42" s="163">
        <f>SUMIF(Реализация!$E$7:$E$25,$C42,Реализация!X$7:X$25)</f>
        <v>0</v>
      </c>
      <c r="F42" s="163">
        <f>SUMIF(Реализация!$E$7:$E$25,$C42,Реализация!Y$7:Y$25)</f>
        <v>0</v>
      </c>
      <c r="G42" s="163">
        <f>SUMIF(Реализация!$E$7:$E$25,$C42,Реализация!Z$7:Z$25)</f>
        <v>0</v>
      </c>
      <c r="H42" s="163">
        <f>SUMIF(Реализация!$E$7:$E$25,$C42,Реализация!AA$7:AA$25)</f>
        <v>0</v>
      </c>
      <c r="I42" s="163">
        <f>SUMIF(Реализация!$E$7:$E$25,$C42,Реализация!AB$7:AB$25)</f>
        <v>0</v>
      </c>
      <c r="J42" s="163">
        <f>SUMIF(Реализация!$E$7:$E$25,$C42,Реализация!AC$7:AC$25)</f>
        <v>0</v>
      </c>
      <c r="K42" s="163">
        <f>SUMIF(Реализация!$E$7:$E$25,$C42,Реализация!AD$7:AD$25)</f>
        <v>0</v>
      </c>
      <c r="L42" s="163">
        <f>SUMIF(Реализация!$E$7:$E$25,$C42,Реализация!AE$7:AE$25)</f>
        <v>0</v>
      </c>
      <c r="M42" s="163">
        <f>SUMIF(Реализация!$E$7:$E$25,$C42,Реализация!AF$7:AF$25)</f>
        <v>0</v>
      </c>
      <c r="N42" s="163">
        <f>SUMIF(Реализация!$E$7:$E$25,$C42,Реализация!AG$7:AG$25)</f>
        <v>0</v>
      </c>
      <c r="O42" s="163">
        <f>SUMIF(Реализация!$E$7:$E$25,$C42,Реализация!AH$7:AH$25)</f>
        <v>0</v>
      </c>
      <c r="P42" s="164">
        <f>SUM(D42,E42,F42,G42,H42,I42,J42,K42,L42,M42,N42,O42)</f>
        <v>0</v>
      </c>
    </row>
    <row r="43" spans="1:16" hidden="1" outlineLevel="1" x14ac:dyDescent="0.2">
      <c r="A43" s="161"/>
      <c r="B43" s="187" t="s">
        <v>605</v>
      </c>
      <c r="C43" s="766" t="str">
        <f t="shared" si="5"/>
        <v>П1152</v>
      </c>
      <c r="D43" s="272">
        <f>SUMIF(Реализация!$E$7:$E$25,$C43,Реализация!W$7:W$25)</f>
        <v>0</v>
      </c>
      <c r="E43" s="163">
        <f>SUMIF(Реализация!$E$7:$E$25,$C43,Реализация!X$7:X$25)</f>
        <v>0</v>
      </c>
      <c r="F43" s="163">
        <f>SUMIF(Реализация!$E$7:$E$25,$C43,Реализация!Y$7:Y$25)</f>
        <v>0</v>
      </c>
      <c r="G43" s="163">
        <f>SUMIF(Реализация!$E$7:$E$25,$C43,Реализация!Z$7:Z$25)</f>
        <v>0</v>
      </c>
      <c r="H43" s="163">
        <f>SUMIF(Реализация!$E$7:$E$25,$C43,Реализация!AA$7:AA$25)</f>
        <v>0</v>
      </c>
      <c r="I43" s="163">
        <f>SUMIF(Реализация!$E$7:$E$25,$C43,Реализация!AB$7:AB$25)</f>
        <v>0</v>
      </c>
      <c r="J43" s="163">
        <f>SUMIF(Реализация!$E$7:$E$25,$C43,Реализация!AC$7:AC$25)</f>
        <v>0</v>
      </c>
      <c r="K43" s="163">
        <f>SUMIF(Реализация!$E$7:$E$25,$C43,Реализация!AD$7:AD$25)</f>
        <v>0</v>
      </c>
      <c r="L43" s="163">
        <f>SUMIF(Реализация!$E$7:$E$25,$C43,Реализация!AE$7:AE$25)</f>
        <v>0</v>
      </c>
      <c r="M43" s="163">
        <f>SUMIF(Реализация!$E$7:$E$25,$C43,Реализация!AF$7:AF$25)</f>
        <v>0</v>
      </c>
      <c r="N43" s="163">
        <f>SUMIF(Реализация!$E$7:$E$25,$C43,Реализация!AG$7:AG$25)</f>
        <v>0</v>
      </c>
      <c r="O43" s="163">
        <f>SUMIF(Реализация!$E$7:$E$25,$C43,Реализация!AH$7:AH$25)</f>
        <v>0</v>
      </c>
      <c r="P43" s="164">
        <f>SUM(D43,E43,F43,G43,H43,I43,J43,K43,L43,M43,N43,O43)</f>
        <v>0</v>
      </c>
    </row>
    <row r="44" spans="1:16" hidden="1" outlineLevel="1" x14ac:dyDescent="0.2">
      <c r="A44" s="161"/>
      <c r="B44" s="187" t="s">
        <v>60</v>
      </c>
      <c r="C44" s="766" t="str">
        <f t="shared" si="5"/>
        <v>П1154</v>
      </c>
      <c r="D44" s="272">
        <f>SUMIF(Реализация!$E$7:$E$25,$C44,Реализация!W$7:W$25)</f>
        <v>0</v>
      </c>
      <c r="E44" s="163">
        <f>SUMIF(Реализация!$E$7:$E$25,$C44,Реализация!X$7:X$25)</f>
        <v>0</v>
      </c>
      <c r="F44" s="163">
        <f>SUMIF(Реализация!$E$7:$E$25,$C44,Реализация!Y$7:Y$25)</f>
        <v>0</v>
      </c>
      <c r="G44" s="163">
        <f>SUMIF(Реализация!$E$7:$E$25,$C44,Реализация!Z$7:Z$25)</f>
        <v>0</v>
      </c>
      <c r="H44" s="163">
        <f>SUMIF(Реализация!$E$7:$E$25,$C44,Реализация!AA$7:AA$25)</f>
        <v>0</v>
      </c>
      <c r="I44" s="163">
        <f>SUMIF(Реализация!$E$7:$E$25,$C44,Реализация!AB$7:AB$25)</f>
        <v>0</v>
      </c>
      <c r="J44" s="163">
        <f>SUMIF(Реализация!$E$7:$E$25,$C44,Реализация!AC$7:AC$25)</f>
        <v>0</v>
      </c>
      <c r="K44" s="163">
        <f>SUMIF(Реализация!$E$7:$E$25,$C44,Реализация!AD$7:AD$25)</f>
        <v>0</v>
      </c>
      <c r="L44" s="163">
        <f>SUMIF(Реализация!$E$7:$E$25,$C44,Реализация!AE$7:AE$25)</f>
        <v>0</v>
      </c>
      <c r="M44" s="163">
        <f>SUMIF(Реализация!$E$7:$E$25,$C44,Реализация!AF$7:AF$25)</f>
        <v>0</v>
      </c>
      <c r="N44" s="163">
        <f>SUMIF(Реализация!$E$7:$E$25,$C44,Реализация!AG$7:AG$25)</f>
        <v>0</v>
      </c>
      <c r="O44" s="163">
        <f>SUMIF(Реализация!$E$7:$E$25,$C44,Реализация!AH$7:AH$25)</f>
        <v>0</v>
      </c>
      <c r="P44" s="164">
        <f t="shared" si="3"/>
        <v>0</v>
      </c>
    </row>
    <row r="45" spans="1:16" hidden="1" outlineLevel="1" x14ac:dyDescent="0.2">
      <c r="A45" s="161"/>
      <c r="B45" s="187" t="s">
        <v>536</v>
      </c>
      <c r="C45" s="766" t="str">
        <f t="shared" si="5"/>
        <v>П1155</v>
      </c>
      <c r="D45" s="272">
        <f>SUMIF(Реализация!$E$7:$E$25,$C45,Реализация!W$7:W$25)</f>
        <v>0</v>
      </c>
      <c r="E45" s="163">
        <f>SUMIF(Реализация!$E$7:$E$25,$C45,Реализация!X$7:X$25)</f>
        <v>0</v>
      </c>
      <c r="F45" s="163">
        <f>SUMIF(Реализация!$E$7:$E$25,$C45,Реализация!Y$7:Y$25)</f>
        <v>0</v>
      </c>
      <c r="G45" s="163">
        <f>SUMIF(Реализация!$E$7:$E$25,$C45,Реализация!Z$7:Z$25)</f>
        <v>0</v>
      </c>
      <c r="H45" s="163">
        <f>SUMIF(Реализация!$E$7:$E$25,$C45,Реализация!AA$7:AA$25)</f>
        <v>0</v>
      </c>
      <c r="I45" s="163">
        <f>SUMIF(Реализация!$E$7:$E$25,$C45,Реализация!AB$7:AB$25)</f>
        <v>0</v>
      </c>
      <c r="J45" s="163">
        <f>SUMIF(Реализация!$E$7:$E$25,$C45,Реализация!AC$7:AC$25)</f>
        <v>0</v>
      </c>
      <c r="K45" s="163">
        <f>SUMIF(Реализация!$E$7:$E$25,$C45,Реализация!AD$7:AD$25)</f>
        <v>0</v>
      </c>
      <c r="L45" s="163">
        <f>SUMIF(Реализация!$E$7:$E$25,$C45,Реализация!AE$7:AE$25)</f>
        <v>0</v>
      </c>
      <c r="M45" s="163">
        <f>SUMIF(Реализация!$E$7:$E$25,$C45,Реализация!AF$7:AF$25)</f>
        <v>0</v>
      </c>
      <c r="N45" s="163">
        <f>SUMIF(Реализация!$E$7:$E$25,$C45,Реализация!AG$7:AG$25)</f>
        <v>0</v>
      </c>
      <c r="O45" s="163">
        <f>SUMIF(Реализация!$E$7:$E$25,$C45,Реализация!AH$7:AH$25)</f>
        <v>0</v>
      </c>
      <c r="P45" s="164">
        <f>SUM(D45,E45,F45,G45,H45,I45,J45,K45,L45,M45,N45,O45)</f>
        <v>0</v>
      </c>
    </row>
    <row r="46" spans="1:16" hidden="1" outlineLevel="1" x14ac:dyDescent="0.2">
      <c r="A46" s="161"/>
      <c r="B46" s="187" t="s">
        <v>537</v>
      </c>
      <c r="C46" s="766" t="str">
        <f t="shared" si="5"/>
        <v>П1156</v>
      </c>
      <c r="D46" s="272">
        <f>SUMIF(Реализация!$E$7:$E$25,$C46,Реализация!W$7:W$25)</f>
        <v>0</v>
      </c>
      <c r="E46" s="163">
        <f>SUMIF(Реализация!$E$7:$E$25,$C46,Реализация!X$7:X$25)</f>
        <v>0</v>
      </c>
      <c r="F46" s="163">
        <f>SUMIF(Реализация!$E$7:$E$25,$C46,Реализация!Y$7:Y$25)</f>
        <v>0</v>
      </c>
      <c r="G46" s="163">
        <f>SUMIF(Реализация!$E$7:$E$25,$C46,Реализация!Z$7:Z$25)</f>
        <v>0</v>
      </c>
      <c r="H46" s="163">
        <f>SUMIF(Реализация!$E$7:$E$25,$C46,Реализация!AA$7:AA$25)</f>
        <v>0</v>
      </c>
      <c r="I46" s="163">
        <f>SUMIF(Реализация!$E$7:$E$25,$C46,Реализация!AB$7:AB$25)</f>
        <v>0</v>
      </c>
      <c r="J46" s="163">
        <f>SUMIF(Реализация!$E$7:$E$25,$C46,Реализация!AC$7:AC$25)</f>
        <v>0</v>
      </c>
      <c r="K46" s="163">
        <f>SUMIF(Реализация!$E$7:$E$25,$C46,Реализация!AD$7:AD$25)</f>
        <v>0</v>
      </c>
      <c r="L46" s="163">
        <f>SUMIF(Реализация!$E$7:$E$25,$C46,Реализация!AE$7:AE$25)</f>
        <v>0</v>
      </c>
      <c r="M46" s="163">
        <f>SUMIF(Реализация!$E$7:$E$25,$C46,Реализация!AF$7:AF$25)</f>
        <v>0</v>
      </c>
      <c r="N46" s="163">
        <f>SUMIF(Реализация!$E$7:$E$25,$C46,Реализация!AG$7:AG$25)</f>
        <v>0</v>
      </c>
      <c r="O46" s="163">
        <f>SUMIF(Реализация!$E$7:$E$25,$C46,Реализация!AH$7:AH$25)</f>
        <v>0</v>
      </c>
      <c r="P46" s="164">
        <f>SUM(D46,E46,F46,G46,H46,I46,J46,K46,L46,M46,N46,O46)</f>
        <v>0</v>
      </c>
    </row>
    <row r="47" spans="1:16" hidden="1" outlineLevel="1" x14ac:dyDescent="0.2">
      <c r="A47" s="161"/>
      <c r="B47" s="187" t="s">
        <v>62</v>
      </c>
      <c r="C47" s="766" t="str">
        <f t="shared" si="5"/>
        <v>П1159</v>
      </c>
      <c r="D47" s="272">
        <f>SUMIF(Реализация!$E$7:$E$25,$C47,Реализация!W$7:W$25)</f>
        <v>0</v>
      </c>
      <c r="E47" s="163">
        <f>SUMIF(Реализация!$E$7:$E$25,$C47,Реализация!X$7:X$25)</f>
        <v>0</v>
      </c>
      <c r="F47" s="163">
        <f>SUMIF(Реализация!$E$7:$E$25,$C47,Реализация!Y$7:Y$25)</f>
        <v>0</v>
      </c>
      <c r="G47" s="163">
        <f>SUMIF(Реализация!$E$7:$E$25,$C47,Реализация!Z$7:Z$25)</f>
        <v>0</v>
      </c>
      <c r="H47" s="163">
        <f>SUMIF(Реализация!$E$7:$E$25,$C47,Реализация!AA$7:AA$25)</f>
        <v>0</v>
      </c>
      <c r="I47" s="163">
        <f>SUMIF(Реализация!$E$7:$E$25,$C47,Реализация!AB$7:AB$25)</f>
        <v>0</v>
      </c>
      <c r="J47" s="163">
        <f>SUMIF(Реализация!$E$7:$E$25,$C47,Реализация!AC$7:AC$25)</f>
        <v>0</v>
      </c>
      <c r="K47" s="163">
        <f>SUMIF(Реализация!$E$7:$E$25,$C47,Реализация!AD$7:AD$25)</f>
        <v>0</v>
      </c>
      <c r="L47" s="163">
        <f>SUMIF(Реализация!$E$7:$E$25,$C47,Реализация!AE$7:AE$25)</f>
        <v>0</v>
      </c>
      <c r="M47" s="163">
        <f>SUMIF(Реализация!$E$7:$E$25,$C47,Реализация!AF$7:AF$25)</f>
        <v>0</v>
      </c>
      <c r="N47" s="163">
        <f>SUMIF(Реализация!$E$7:$E$25,$C47,Реализация!AG$7:AG$25)</f>
        <v>0</v>
      </c>
      <c r="O47" s="163">
        <f>SUMIF(Реализация!$E$7:$E$25,$C47,Реализация!AH$7:AH$25)</f>
        <v>0</v>
      </c>
      <c r="P47" s="164">
        <f t="shared" si="3"/>
        <v>0</v>
      </c>
    </row>
    <row r="48" spans="1:16" hidden="1" outlineLevel="1" x14ac:dyDescent="0.2">
      <c r="A48" s="161"/>
      <c r="B48" s="187" t="s">
        <v>63</v>
      </c>
      <c r="C48" s="766" t="str">
        <f t="shared" si="5"/>
        <v>П1160</v>
      </c>
      <c r="D48" s="272">
        <f>SUMIF(Реализация!$E$7:$E$25,$C48,Реализация!W$7:W$25)</f>
        <v>0</v>
      </c>
      <c r="E48" s="163">
        <f>SUMIF(Реализация!$E$7:$E$25,$C48,Реализация!X$7:X$25)</f>
        <v>0</v>
      </c>
      <c r="F48" s="163">
        <f>SUMIF(Реализация!$E$7:$E$25,$C48,Реализация!Y$7:Y$25)</f>
        <v>0</v>
      </c>
      <c r="G48" s="163">
        <f>SUMIF(Реализация!$E$7:$E$25,$C48,Реализация!Z$7:Z$25)</f>
        <v>0</v>
      </c>
      <c r="H48" s="163">
        <f>SUMIF(Реализация!$E$7:$E$25,$C48,Реализация!AA$7:AA$25)</f>
        <v>0</v>
      </c>
      <c r="I48" s="163">
        <f>SUMIF(Реализация!$E$7:$E$25,$C48,Реализация!AB$7:AB$25)</f>
        <v>0</v>
      </c>
      <c r="J48" s="163">
        <f>SUMIF(Реализация!$E$7:$E$25,$C48,Реализация!AC$7:AC$25)</f>
        <v>0</v>
      </c>
      <c r="K48" s="163">
        <f>SUMIF(Реализация!$E$7:$E$25,$C48,Реализация!AD$7:AD$25)</f>
        <v>0</v>
      </c>
      <c r="L48" s="163">
        <f>SUMIF(Реализация!$E$7:$E$25,$C48,Реализация!AE$7:AE$25)</f>
        <v>0</v>
      </c>
      <c r="M48" s="163">
        <f>SUMIF(Реализация!$E$7:$E$25,$C48,Реализация!AF$7:AF$25)</f>
        <v>0</v>
      </c>
      <c r="N48" s="163">
        <f>SUMIF(Реализация!$E$7:$E$25,$C48,Реализация!AG$7:AG$25)</f>
        <v>0</v>
      </c>
      <c r="O48" s="163">
        <f>SUMIF(Реализация!$E$7:$E$25,$C48,Реализация!AH$7:AH$25)</f>
        <v>0</v>
      </c>
      <c r="P48" s="164">
        <f t="shared" si="3"/>
        <v>0</v>
      </c>
    </row>
    <row r="49" spans="1:16" hidden="1" outlineLevel="1" x14ac:dyDescent="0.2">
      <c r="A49" s="161"/>
      <c r="B49" s="187" t="s">
        <v>64</v>
      </c>
      <c r="C49" s="766" t="str">
        <f>VLOOKUP($B49,ГП,3,FALSE)</f>
        <v>П1161</v>
      </c>
      <c r="D49" s="272">
        <f>SUMIF(Реализация!$E$7:$E$25,$C49,Реализация!W$7:W$25)</f>
        <v>0</v>
      </c>
      <c r="E49" s="163">
        <f>SUMIF(Реализация!$E$7:$E$25,$C49,Реализация!X$7:X$25)</f>
        <v>0</v>
      </c>
      <c r="F49" s="163">
        <f>SUMIF(Реализация!$E$7:$E$25,$C49,Реализация!Y$7:Y$25)</f>
        <v>0</v>
      </c>
      <c r="G49" s="163">
        <f>SUMIF(Реализация!$E$7:$E$25,$C49,Реализация!Z$7:Z$25)</f>
        <v>0</v>
      </c>
      <c r="H49" s="163">
        <f>SUMIF(Реализация!$E$7:$E$25,$C49,Реализация!AA$7:AA$25)</f>
        <v>0</v>
      </c>
      <c r="I49" s="163">
        <f>SUMIF(Реализация!$E$7:$E$25,$C49,Реализация!AB$7:AB$25)</f>
        <v>0</v>
      </c>
      <c r="J49" s="163">
        <f>SUMIF(Реализация!$E$7:$E$25,$C49,Реализация!AC$7:AC$25)</f>
        <v>0</v>
      </c>
      <c r="K49" s="163">
        <f>SUMIF(Реализация!$E$7:$E$25,$C49,Реализация!AD$7:AD$25)</f>
        <v>0</v>
      </c>
      <c r="L49" s="163">
        <f>SUMIF(Реализация!$E$7:$E$25,$C49,Реализация!AE$7:AE$25)</f>
        <v>0</v>
      </c>
      <c r="M49" s="163">
        <f>SUMIF(Реализация!$E$7:$E$25,$C49,Реализация!AF$7:AF$25)</f>
        <v>0</v>
      </c>
      <c r="N49" s="163">
        <f>SUMIF(Реализация!$E$7:$E$25,$C49,Реализация!AG$7:AG$25)</f>
        <v>0</v>
      </c>
      <c r="O49" s="163">
        <f>SUMIF(Реализация!$E$7:$E$25,$C49,Реализация!AH$7:AH$25)</f>
        <v>0</v>
      </c>
      <c r="P49" s="164">
        <f t="shared" si="3"/>
        <v>0</v>
      </c>
    </row>
    <row r="50" spans="1:16" hidden="1" outlineLevel="1" x14ac:dyDescent="0.2">
      <c r="A50" s="161"/>
      <c r="B50" s="187" t="s">
        <v>66</v>
      </c>
      <c r="C50" s="766" t="str">
        <f>VLOOKUP($B50,ГП,3,FALSE)</f>
        <v>П1163</v>
      </c>
      <c r="D50" s="272">
        <f>SUMIF(Реализация!$E$7:$E$25,$C50,Реализация!W$7:W$25)</f>
        <v>0</v>
      </c>
      <c r="E50" s="163">
        <f>SUMIF(Реализация!$E$7:$E$25,$C50,Реализация!X$7:X$25)</f>
        <v>0</v>
      </c>
      <c r="F50" s="163">
        <f>SUMIF(Реализация!$E$7:$E$25,$C50,Реализация!Y$7:Y$25)</f>
        <v>0</v>
      </c>
      <c r="G50" s="163">
        <f>SUMIF(Реализация!$E$7:$E$25,$C50,Реализация!Z$7:Z$25)</f>
        <v>0</v>
      </c>
      <c r="H50" s="163">
        <f>SUMIF(Реализация!$E$7:$E$25,$C50,Реализация!AA$7:AA$25)</f>
        <v>0</v>
      </c>
      <c r="I50" s="163">
        <f>SUMIF(Реализация!$E$7:$E$25,$C50,Реализация!AB$7:AB$25)</f>
        <v>0</v>
      </c>
      <c r="J50" s="163">
        <f>SUMIF(Реализация!$E$7:$E$25,$C50,Реализация!AC$7:AC$25)</f>
        <v>0</v>
      </c>
      <c r="K50" s="163">
        <f>SUMIF(Реализация!$E$7:$E$25,$C50,Реализация!AD$7:AD$25)</f>
        <v>0</v>
      </c>
      <c r="L50" s="163">
        <f>SUMIF(Реализация!$E$7:$E$25,$C50,Реализация!AE$7:AE$25)</f>
        <v>0</v>
      </c>
      <c r="M50" s="163">
        <f>SUMIF(Реализация!$E$7:$E$25,$C50,Реализация!AF$7:AF$25)</f>
        <v>0</v>
      </c>
      <c r="N50" s="163">
        <f>SUMIF(Реализация!$E$7:$E$25,$C50,Реализация!AG$7:AG$25)</f>
        <v>0</v>
      </c>
      <c r="O50" s="163">
        <f>SUMIF(Реализация!$E$7:$E$25,$C50,Реализация!AH$7:AH$25)</f>
        <v>0</v>
      </c>
      <c r="P50" s="164">
        <f t="shared" si="3"/>
        <v>0</v>
      </c>
    </row>
    <row r="51" spans="1:16" hidden="1" outlineLevel="1" x14ac:dyDescent="0.2">
      <c r="A51" s="161"/>
      <c r="B51" s="187" t="s">
        <v>67</v>
      </c>
      <c r="C51" s="766" t="str">
        <f t="shared" ref="C51:C121" si="6">VLOOKUP($B51,ГП,3,FALSE)</f>
        <v>П1164</v>
      </c>
      <c r="D51" s="272">
        <f>SUMIF(Реализация!$E$7:$E$25,$C51,Реализация!W$7:W$25)</f>
        <v>0</v>
      </c>
      <c r="E51" s="163">
        <f>SUMIF(Реализация!$E$7:$E$25,$C51,Реализация!X$7:X$25)</f>
        <v>0</v>
      </c>
      <c r="F51" s="163">
        <f>SUMIF(Реализация!$E$7:$E$25,$C51,Реализация!Y$7:Y$25)</f>
        <v>0</v>
      </c>
      <c r="G51" s="163">
        <f>SUMIF(Реализация!$E$7:$E$25,$C51,Реализация!Z$7:Z$25)</f>
        <v>0</v>
      </c>
      <c r="H51" s="163">
        <f>SUMIF(Реализация!$E$7:$E$25,$C51,Реализация!AA$7:AA$25)</f>
        <v>0</v>
      </c>
      <c r="I51" s="163">
        <f>SUMIF(Реализация!$E$7:$E$25,$C51,Реализация!AB$7:AB$25)</f>
        <v>0</v>
      </c>
      <c r="J51" s="163">
        <f>SUMIF(Реализация!$E$7:$E$25,$C51,Реализация!AC$7:AC$25)</f>
        <v>0</v>
      </c>
      <c r="K51" s="163">
        <f>SUMIF(Реализация!$E$7:$E$25,$C51,Реализация!AD$7:AD$25)</f>
        <v>0</v>
      </c>
      <c r="L51" s="163">
        <f>SUMIF(Реализация!$E$7:$E$25,$C51,Реализация!AE$7:AE$25)</f>
        <v>0</v>
      </c>
      <c r="M51" s="163">
        <f>SUMIF(Реализация!$E$7:$E$25,$C51,Реализация!AF$7:AF$25)</f>
        <v>0</v>
      </c>
      <c r="N51" s="163">
        <f>SUMIF(Реализация!$E$7:$E$25,$C51,Реализация!AG$7:AG$25)</f>
        <v>0</v>
      </c>
      <c r="O51" s="163">
        <f>SUMIF(Реализация!$E$7:$E$25,$C51,Реализация!AH$7:AH$25)</f>
        <v>0</v>
      </c>
      <c r="P51" s="164">
        <f t="shared" si="3"/>
        <v>0</v>
      </c>
    </row>
    <row r="52" spans="1:16" hidden="1" outlineLevel="1" x14ac:dyDescent="0.2">
      <c r="A52" s="161"/>
      <c r="B52" s="187" t="s">
        <v>68</v>
      </c>
      <c r="C52" s="766" t="str">
        <f t="shared" si="6"/>
        <v>П1165</v>
      </c>
      <c r="D52" s="272">
        <f>SUMIF(Реализация!$E$7:$E$25,$C52,Реализация!W$7:W$25)</f>
        <v>0</v>
      </c>
      <c r="E52" s="163">
        <f>SUMIF(Реализация!$E$7:$E$25,$C52,Реализация!X$7:X$25)</f>
        <v>0</v>
      </c>
      <c r="F52" s="163">
        <f>SUMIF(Реализация!$E$7:$E$25,$C52,Реализация!Y$7:Y$25)</f>
        <v>0</v>
      </c>
      <c r="G52" s="163">
        <f>SUMIF(Реализация!$E$7:$E$25,$C52,Реализация!Z$7:Z$25)</f>
        <v>0</v>
      </c>
      <c r="H52" s="163">
        <f>SUMIF(Реализация!$E$7:$E$25,$C52,Реализация!AA$7:AA$25)</f>
        <v>0</v>
      </c>
      <c r="I52" s="163">
        <f>SUMIF(Реализация!$E$7:$E$25,$C52,Реализация!AB$7:AB$25)</f>
        <v>0</v>
      </c>
      <c r="J52" s="163">
        <f>SUMIF(Реализация!$E$7:$E$25,$C52,Реализация!AC$7:AC$25)</f>
        <v>0</v>
      </c>
      <c r="K52" s="163">
        <f>SUMIF(Реализация!$E$7:$E$25,$C52,Реализация!AD$7:AD$25)</f>
        <v>0</v>
      </c>
      <c r="L52" s="163">
        <f>SUMIF(Реализация!$E$7:$E$25,$C52,Реализация!AE$7:AE$25)</f>
        <v>0</v>
      </c>
      <c r="M52" s="163">
        <f>SUMIF(Реализация!$E$7:$E$25,$C52,Реализация!AF$7:AF$25)</f>
        <v>0</v>
      </c>
      <c r="N52" s="163">
        <f>SUMIF(Реализация!$E$7:$E$25,$C52,Реализация!AG$7:AG$25)</f>
        <v>0</v>
      </c>
      <c r="O52" s="163">
        <f>SUMIF(Реализация!$E$7:$E$25,$C52,Реализация!AH$7:AH$25)</f>
        <v>0</v>
      </c>
      <c r="P52" s="164">
        <f t="shared" si="3"/>
        <v>0</v>
      </c>
    </row>
    <row r="53" spans="1:16" hidden="1" outlineLevel="1" x14ac:dyDescent="0.2">
      <c r="A53" s="161"/>
      <c r="B53" s="187" t="s">
        <v>69</v>
      </c>
      <c r="C53" s="766" t="str">
        <f t="shared" si="6"/>
        <v>П1166</v>
      </c>
      <c r="D53" s="272">
        <f>SUMIF(Реализация!$E$7:$E$25,$C53,Реализация!W$7:W$25)</f>
        <v>0</v>
      </c>
      <c r="E53" s="163">
        <f>SUMIF(Реализация!$E$7:$E$25,$C53,Реализация!X$7:X$25)</f>
        <v>0</v>
      </c>
      <c r="F53" s="163">
        <f>SUMIF(Реализация!$E$7:$E$25,$C53,Реализация!Y$7:Y$25)</f>
        <v>0</v>
      </c>
      <c r="G53" s="163">
        <f>SUMIF(Реализация!$E$7:$E$25,$C53,Реализация!Z$7:Z$25)</f>
        <v>0</v>
      </c>
      <c r="H53" s="163">
        <f>SUMIF(Реализация!$E$7:$E$25,$C53,Реализация!AA$7:AA$25)</f>
        <v>0</v>
      </c>
      <c r="I53" s="163">
        <f>SUMIF(Реализация!$E$7:$E$25,$C53,Реализация!AB$7:AB$25)</f>
        <v>0</v>
      </c>
      <c r="J53" s="163">
        <f>SUMIF(Реализация!$E$7:$E$25,$C53,Реализация!AC$7:AC$25)</f>
        <v>0</v>
      </c>
      <c r="K53" s="163">
        <f>SUMIF(Реализация!$E$7:$E$25,$C53,Реализация!AD$7:AD$25)</f>
        <v>0</v>
      </c>
      <c r="L53" s="163">
        <f>SUMIF(Реализация!$E$7:$E$25,$C53,Реализация!AE$7:AE$25)</f>
        <v>0</v>
      </c>
      <c r="M53" s="163">
        <f>SUMIF(Реализация!$E$7:$E$25,$C53,Реализация!AF$7:AF$25)</f>
        <v>0</v>
      </c>
      <c r="N53" s="163">
        <f>SUMIF(Реализация!$E$7:$E$25,$C53,Реализация!AG$7:AG$25)</f>
        <v>0</v>
      </c>
      <c r="O53" s="163">
        <f>SUMIF(Реализация!$E$7:$E$25,$C53,Реализация!AH$7:AH$25)</f>
        <v>0</v>
      </c>
      <c r="P53" s="164">
        <f t="shared" si="3"/>
        <v>0</v>
      </c>
    </row>
    <row r="54" spans="1:16" hidden="1" outlineLevel="1" x14ac:dyDescent="0.2">
      <c r="A54" s="161"/>
      <c r="B54" s="187" t="s">
        <v>70</v>
      </c>
      <c r="C54" s="766" t="str">
        <f t="shared" si="6"/>
        <v>П1167</v>
      </c>
      <c r="D54" s="272">
        <f>SUMIF(Реализация!$E$7:$E$25,$C54,Реализация!W$7:W$25)</f>
        <v>0</v>
      </c>
      <c r="E54" s="163">
        <f>SUMIF(Реализация!$E$7:$E$25,$C54,Реализация!X$7:X$25)</f>
        <v>0</v>
      </c>
      <c r="F54" s="163">
        <f>SUMIF(Реализация!$E$7:$E$25,$C54,Реализация!Y$7:Y$25)</f>
        <v>0</v>
      </c>
      <c r="G54" s="163">
        <f>SUMIF(Реализация!$E$7:$E$25,$C54,Реализация!Z$7:Z$25)</f>
        <v>0</v>
      </c>
      <c r="H54" s="163">
        <f>SUMIF(Реализация!$E$7:$E$25,$C54,Реализация!AA$7:AA$25)</f>
        <v>0</v>
      </c>
      <c r="I54" s="163">
        <f>SUMIF(Реализация!$E$7:$E$25,$C54,Реализация!AB$7:AB$25)</f>
        <v>0</v>
      </c>
      <c r="J54" s="163">
        <f>SUMIF(Реализация!$E$7:$E$25,$C54,Реализация!AC$7:AC$25)</f>
        <v>0</v>
      </c>
      <c r="K54" s="163">
        <f>SUMIF(Реализация!$E$7:$E$25,$C54,Реализация!AD$7:AD$25)</f>
        <v>0</v>
      </c>
      <c r="L54" s="163">
        <f>SUMIF(Реализация!$E$7:$E$25,$C54,Реализация!AE$7:AE$25)</f>
        <v>0</v>
      </c>
      <c r="M54" s="163">
        <f>SUMIF(Реализация!$E$7:$E$25,$C54,Реализация!AF$7:AF$25)</f>
        <v>0</v>
      </c>
      <c r="N54" s="163">
        <f>SUMIF(Реализация!$E$7:$E$25,$C54,Реализация!AG$7:AG$25)</f>
        <v>0</v>
      </c>
      <c r="O54" s="163">
        <f>SUMIF(Реализация!$E$7:$E$25,$C54,Реализация!AH$7:AH$25)</f>
        <v>0</v>
      </c>
      <c r="P54" s="164">
        <f t="shared" si="3"/>
        <v>0</v>
      </c>
    </row>
    <row r="55" spans="1:16" hidden="1" outlineLevel="1" x14ac:dyDescent="0.2">
      <c r="A55" s="161"/>
      <c r="B55" s="187" t="s">
        <v>71</v>
      </c>
      <c r="C55" s="766" t="str">
        <f t="shared" si="6"/>
        <v>П1168</v>
      </c>
      <c r="D55" s="272">
        <f>SUMIF(Реализация!$E$7:$E$25,$C55,Реализация!W$7:W$25)</f>
        <v>0</v>
      </c>
      <c r="E55" s="163">
        <f>SUMIF(Реализация!$E$7:$E$25,$C55,Реализация!X$7:X$25)</f>
        <v>0</v>
      </c>
      <c r="F55" s="163">
        <f>SUMIF(Реализация!$E$7:$E$25,$C55,Реализация!Y$7:Y$25)</f>
        <v>0</v>
      </c>
      <c r="G55" s="163">
        <f>SUMIF(Реализация!$E$7:$E$25,$C55,Реализация!Z$7:Z$25)</f>
        <v>0</v>
      </c>
      <c r="H55" s="163">
        <f>SUMIF(Реализация!$E$7:$E$25,$C55,Реализация!AA$7:AA$25)</f>
        <v>0</v>
      </c>
      <c r="I55" s="163">
        <f>SUMIF(Реализация!$E$7:$E$25,$C55,Реализация!AB$7:AB$25)</f>
        <v>0</v>
      </c>
      <c r="J55" s="163">
        <f>SUMIF(Реализация!$E$7:$E$25,$C55,Реализация!AC$7:AC$25)</f>
        <v>0</v>
      </c>
      <c r="K55" s="163">
        <f>SUMIF(Реализация!$E$7:$E$25,$C55,Реализация!AD$7:AD$25)</f>
        <v>0</v>
      </c>
      <c r="L55" s="163">
        <f>SUMIF(Реализация!$E$7:$E$25,$C55,Реализация!AE$7:AE$25)</f>
        <v>0</v>
      </c>
      <c r="M55" s="163">
        <f>SUMIF(Реализация!$E$7:$E$25,$C55,Реализация!AF$7:AF$25)</f>
        <v>0</v>
      </c>
      <c r="N55" s="163">
        <f>SUMIF(Реализация!$E$7:$E$25,$C55,Реализация!AG$7:AG$25)</f>
        <v>0</v>
      </c>
      <c r="O55" s="163">
        <f>SUMIF(Реализация!$E$7:$E$25,$C55,Реализация!AH$7:AH$25)</f>
        <v>0</v>
      </c>
      <c r="P55" s="164">
        <f t="shared" si="3"/>
        <v>0</v>
      </c>
    </row>
    <row r="56" spans="1:16" hidden="1" outlineLevel="1" x14ac:dyDescent="0.2">
      <c r="A56" s="161"/>
      <c r="B56" s="187" t="s">
        <v>74</v>
      </c>
      <c r="C56" s="766" t="str">
        <f t="shared" si="6"/>
        <v>П1172</v>
      </c>
      <c r="D56" s="272">
        <f>SUMIF(Реализация!$E$7:$E$25,$C56,Реализация!W$7:W$25)</f>
        <v>0</v>
      </c>
      <c r="E56" s="163">
        <f>SUMIF(Реализация!$E$7:$E$25,$C56,Реализация!X$7:X$25)</f>
        <v>0</v>
      </c>
      <c r="F56" s="163">
        <f>SUMIF(Реализация!$E$7:$E$25,$C56,Реализация!Y$7:Y$25)</f>
        <v>0</v>
      </c>
      <c r="G56" s="163">
        <f>SUMIF(Реализация!$E$7:$E$25,$C56,Реализация!Z$7:Z$25)</f>
        <v>0</v>
      </c>
      <c r="H56" s="163">
        <f>SUMIF(Реализация!$E$7:$E$25,$C56,Реализация!AA$7:AA$25)</f>
        <v>0</v>
      </c>
      <c r="I56" s="163">
        <f>SUMIF(Реализация!$E$7:$E$25,$C56,Реализация!AB$7:AB$25)</f>
        <v>0</v>
      </c>
      <c r="J56" s="163">
        <f>SUMIF(Реализация!$E$7:$E$25,$C56,Реализация!AC$7:AC$25)</f>
        <v>0</v>
      </c>
      <c r="K56" s="163">
        <f>SUMIF(Реализация!$E$7:$E$25,$C56,Реализация!AD$7:AD$25)</f>
        <v>0</v>
      </c>
      <c r="L56" s="163">
        <f>SUMIF(Реализация!$E$7:$E$25,$C56,Реализация!AE$7:AE$25)</f>
        <v>0</v>
      </c>
      <c r="M56" s="163">
        <f>SUMIF(Реализация!$E$7:$E$25,$C56,Реализация!AF$7:AF$25)</f>
        <v>0</v>
      </c>
      <c r="N56" s="163">
        <f>SUMIF(Реализация!$E$7:$E$25,$C56,Реализация!AG$7:AG$25)</f>
        <v>0</v>
      </c>
      <c r="O56" s="163">
        <f>SUMIF(Реализация!$E$7:$E$25,$C56,Реализация!AH$7:AH$25)</f>
        <v>0</v>
      </c>
      <c r="P56" s="164">
        <f t="shared" si="3"/>
        <v>0</v>
      </c>
    </row>
    <row r="57" spans="1:16" hidden="1" outlineLevel="1" x14ac:dyDescent="0.2">
      <c r="A57" s="161"/>
      <c r="B57" s="187" t="s">
        <v>83</v>
      </c>
      <c r="C57" s="766" t="str">
        <f t="shared" si="6"/>
        <v>П1177</v>
      </c>
      <c r="D57" s="272">
        <f>SUMIF(Реализация!$E$7:$E$25,$C57,Реализация!W$7:W$25)</f>
        <v>0</v>
      </c>
      <c r="E57" s="163">
        <f>SUMIF(Реализация!$E$7:$E$25,$C57,Реализация!X$7:X$25)</f>
        <v>0</v>
      </c>
      <c r="F57" s="163">
        <f>SUMIF(Реализация!$E$7:$E$25,$C57,Реализация!Y$7:Y$25)</f>
        <v>0</v>
      </c>
      <c r="G57" s="163">
        <f>SUMIF(Реализация!$E$7:$E$25,$C57,Реализация!Z$7:Z$25)</f>
        <v>0</v>
      </c>
      <c r="H57" s="163">
        <f>SUMIF(Реализация!$E$7:$E$25,$C57,Реализация!AA$7:AA$25)</f>
        <v>0</v>
      </c>
      <c r="I57" s="163">
        <f>SUMIF(Реализация!$E$7:$E$25,$C57,Реализация!AB$7:AB$25)</f>
        <v>0</v>
      </c>
      <c r="J57" s="163">
        <f>SUMIF(Реализация!$E$7:$E$25,$C57,Реализация!AC$7:AC$25)</f>
        <v>0</v>
      </c>
      <c r="K57" s="163">
        <f>SUMIF(Реализация!$E$7:$E$25,$C57,Реализация!AD$7:AD$25)</f>
        <v>0</v>
      </c>
      <c r="L57" s="163">
        <f>SUMIF(Реализация!$E$7:$E$25,$C57,Реализация!AE$7:AE$25)</f>
        <v>0</v>
      </c>
      <c r="M57" s="163">
        <f>SUMIF(Реализация!$E$7:$E$25,$C57,Реализация!AF$7:AF$25)</f>
        <v>0</v>
      </c>
      <c r="N57" s="163">
        <f>SUMIF(Реализация!$E$7:$E$25,$C57,Реализация!AG$7:AG$25)</f>
        <v>0</v>
      </c>
      <c r="O57" s="163">
        <f>SUMIF(Реализация!$E$7:$E$25,$C57,Реализация!AH$7:AH$25)</f>
        <v>0</v>
      </c>
      <c r="P57" s="164">
        <f t="shared" si="3"/>
        <v>0</v>
      </c>
    </row>
    <row r="58" spans="1:16" hidden="1" outlineLevel="1" x14ac:dyDescent="0.2">
      <c r="A58" s="161"/>
      <c r="B58" s="187" t="s">
        <v>86</v>
      </c>
      <c r="C58" s="766" t="str">
        <f t="shared" si="6"/>
        <v>П1181</v>
      </c>
      <c r="D58" s="272">
        <f>SUMIF(Реализация!$E$7:$E$25,$C58,Реализация!W$7:W$25)</f>
        <v>0</v>
      </c>
      <c r="E58" s="163">
        <f>SUMIF(Реализация!$E$7:$E$25,$C58,Реализация!X$7:X$25)</f>
        <v>0</v>
      </c>
      <c r="F58" s="163">
        <f>SUMIF(Реализация!$E$7:$E$25,$C58,Реализация!Y$7:Y$25)</f>
        <v>0</v>
      </c>
      <c r="G58" s="163">
        <f>SUMIF(Реализация!$E$7:$E$25,$C58,Реализация!Z$7:Z$25)</f>
        <v>0</v>
      </c>
      <c r="H58" s="163">
        <f>SUMIF(Реализация!$E$7:$E$25,$C58,Реализация!AA$7:AA$25)</f>
        <v>0</v>
      </c>
      <c r="I58" s="163">
        <f>SUMIF(Реализация!$E$7:$E$25,$C58,Реализация!AB$7:AB$25)</f>
        <v>0</v>
      </c>
      <c r="J58" s="163">
        <f>SUMIF(Реализация!$E$7:$E$25,$C58,Реализация!AC$7:AC$25)</f>
        <v>0</v>
      </c>
      <c r="K58" s="163">
        <f>SUMIF(Реализация!$E$7:$E$25,$C58,Реализация!AD$7:AD$25)</f>
        <v>0</v>
      </c>
      <c r="L58" s="163">
        <f>SUMIF(Реализация!$E$7:$E$25,$C58,Реализация!AE$7:AE$25)</f>
        <v>0</v>
      </c>
      <c r="M58" s="163">
        <f>SUMIF(Реализация!$E$7:$E$25,$C58,Реализация!AF$7:AF$25)</f>
        <v>0</v>
      </c>
      <c r="N58" s="163">
        <f>SUMIF(Реализация!$E$7:$E$25,$C58,Реализация!AG$7:AG$25)</f>
        <v>0</v>
      </c>
      <c r="O58" s="163">
        <f>SUMIF(Реализация!$E$7:$E$25,$C58,Реализация!AH$7:AH$25)</f>
        <v>0</v>
      </c>
      <c r="P58" s="164">
        <f t="shared" si="3"/>
        <v>0</v>
      </c>
    </row>
    <row r="59" spans="1:16" hidden="1" outlineLevel="1" x14ac:dyDescent="0.2">
      <c r="A59" s="161"/>
      <c r="B59" s="187" t="s">
        <v>87</v>
      </c>
      <c r="C59" s="766" t="str">
        <f t="shared" si="6"/>
        <v>П1182</v>
      </c>
      <c r="D59" s="272">
        <f>SUMIF(Реализация!$E$7:$E$25,$C59,Реализация!W$7:W$25)</f>
        <v>0</v>
      </c>
      <c r="E59" s="163">
        <f>SUMIF(Реализация!$E$7:$E$25,$C59,Реализация!X$7:X$25)</f>
        <v>0</v>
      </c>
      <c r="F59" s="163">
        <f>SUMIF(Реализация!$E$7:$E$25,$C59,Реализация!Y$7:Y$25)</f>
        <v>0</v>
      </c>
      <c r="G59" s="163">
        <f>SUMIF(Реализация!$E$7:$E$25,$C59,Реализация!Z$7:Z$25)</f>
        <v>0</v>
      </c>
      <c r="H59" s="163">
        <f>SUMIF(Реализация!$E$7:$E$25,$C59,Реализация!AA$7:AA$25)</f>
        <v>0</v>
      </c>
      <c r="I59" s="163">
        <f>SUMIF(Реализация!$E$7:$E$25,$C59,Реализация!AB$7:AB$25)</f>
        <v>0</v>
      </c>
      <c r="J59" s="163">
        <f>SUMIF(Реализация!$E$7:$E$25,$C59,Реализация!AC$7:AC$25)</f>
        <v>0</v>
      </c>
      <c r="K59" s="163">
        <f>SUMIF(Реализация!$E$7:$E$25,$C59,Реализация!AD$7:AD$25)</f>
        <v>0</v>
      </c>
      <c r="L59" s="163">
        <f>SUMIF(Реализация!$E$7:$E$25,$C59,Реализация!AE$7:AE$25)</f>
        <v>0</v>
      </c>
      <c r="M59" s="163">
        <f>SUMIF(Реализация!$E$7:$E$25,$C59,Реализация!AF$7:AF$25)</f>
        <v>0</v>
      </c>
      <c r="N59" s="163">
        <f>SUMIF(Реализация!$E$7:$E$25,$C59,Реализация!AG$7:AG$25)</f>
        <v>0</v>
      </c>
      <c r="O59" s="163">
        <f>SUMIF(Реализация!$E$7:$E$25,$C59,Реализация!AH$7:AH$25)</f>
        <v>0</v>
      </c>
      <c r="P59" s="164">
        <f t="shared" si="3"/>
        <v>0</v>
      </c>
    </row>
    <row r="60" spans="1:16" hidden="1" outlineLevel="1" x14ac:dyDescent="0.2">
      <c r="A60" s="161"/>
      <c r="B60" s="187" t="s">
        <v>88</v>
      </c>
      <c r="C60" s="766" t="str">
        <f t="shared" si="6"/>
        <v>П1183</v>
      </c>
      <c r="D60" s="272">
        <f>SUMIF(Реализация!$E$7:$E$25,$C60,Реализация!W$7:W$25)</f>
        <v>0</v>
      </c>
      <c r="E60" s="163">
        <f>SUMIF(Реализация!$E$7:$E$25,$C60,Реализация!X$7:X$25)</f>
        <v>0</v>
      </c>
      <c r="F60" s="163">
        <f>SUMIF(Реализация!$E$7:$E$25,$C60,Реализация!Y$7:Y$25)</f>
        <v>0</v>
      </c>
      <c r="G60" s="163">
        <f>SUMIF(Реализация!$E$7:$E$25,$C60,Реализация!Z$7:Z$25)</f>
        <v>0</v>
      </c>
      <c r="H60" s="163">
        <f>SUMIF(Реализация!$E$7:$E$25,$C60,Реализация!AA$7:AA$25)</f>
        <v>0</v>
      </c>
      <c r="I60" s="163">
        <f>SUMIF(Реализация!$E$7:$E$25,$C60,Реализация!AB$7:AB$25)</f>
        <v>0</v>
      </c>
      <c r="J60" s="163">
        <f>SUMIF(Реализация!$E$7:$E$25,$C60,Реализация!AC$7:AC$25)</f>
        <v>0</v>
      </c>
      <c r="K60" s="163">
        <f>SUMIF(Реализация!$E$7:$E$25,$C60,Реализация!AD$7:AD$25)</f>
        <v>0</v>
      </c>
      <c r="L60" s="163">
        <f>SUMIF(Реализация!$E$7:$E$25,$C60,Реализация!AE$7:AE$25)</f>
        <v>0</v>
      </c>
      <c r="M60" s="163">
        <f>SUMIF(Реализация!$E$7:$E$25,$C60,Реализация!AF$7:AF$25)</f>
        <v>0</v>
      </c>
      <c r="N60" s="163">
        <f>SUMIF(Реализация!$E$7:$E$25,$C60,Реализация!AG$7:AG$25)</f>
        <v>0</v>
      </c>
      <c r="O60" s="163">
        <f>SUMIF(Реализация!$E$7:$E$25,$C60,Реализация!AH$7:AH$25)</f>
        <v>0</v>
      </c>
      <c r="P60" s="164">
        <f t="shared" si="3"/>
        <v>0</v>
      </c>
    </row>
    <row r="61" spans="1:16" hidden="1" outlineLevel="1" x14ac:dyDescent="0.2">
      <c r="A61" s="161"/>
      <c r="B61" s="187" t="s">
        <v>89</v>
      </c>
      <c r="C61" s="766" t="str">
        <f t="shared" si="6"/>
        <v>П1184</v>
      </c>
      <c r="D61" s="272">
        <f>SUMIF(Реализация!$E$7:$E$25,$C61,Реализация!W$7:W$25)</f>
        <v>0</v>
      </c>
      <c r="E61" s="163">
        <f>SUMIF(Реализация!$E$7:$E$25,$C61,Реализация!X$7:X$25)</f>
        <v>0</v>
      </c>
      <c r="F61" s="163">
        <f>SUMIF(Реализация!$E$7:$E$25,$C61,Реализация!Y$7:Y$25)</f>
        <v>0</v>
      </c>
      <c r="G61" s="163">
        <f>SUMIF(Реализация!$E$7:$E$25,$C61,Реализация!Z$7:Z$25)</f>
        <v>0</v>
      </c>
      <c r="H61" s="163">
        <f>SUMIF(Реализация!$E$7:$E$25,$C61,Реализация!AA$7:AA$25)</f>
        <v>0</v>
      </c>
      <c r="I61" s="163">
        <f>SUMIF(Реализация!$E$7:$E$25,$C61,Реализация!AB$7:AB$25)</f>
        <v>0</v>
      </c>
      <c r="J61" s="163">
        <f>SUMIF(Реализация!$E$7:$E$25,$C61,Реализация!AC$7:AC$25)</f>
        <v>0</v>
      </c>
      <c r="K61" s="163">
        <f>SUMIF(Реализация!$E$7:$E$25,$C61,Реализация!AD$7:AD$25)</f>
        <v>0</v>
      </c>
      <c r="L61" s="163">
        <f>SUMIF(Реализация!$E$7:$E$25,$C61,Реализация!AE$7:AE$25)</f>
        <v>0</v>
      </c>
      <c r="M61" s="163">
        <f>SUMIF(Реализация!$E$7:$E$25,$C61,Реализация!AF$7:AF$25)</f>
        <v>0</v>
      </c>
      <c r="N61" s="163">
        <f>SUMIF(Реализация!$E$7:$E$25,$C61,Реализация!AG$7:AG$25)</f>
        <v>0</v>
      </c>
      <c r="O61" s="163">
        <f>SUMIF(Реализация!$E$7:$E$25,$C61,Реализация!AH$7:AH$25)</f>
        <v>0</v>
      </c>
      <c r="P61" s="164">
        <f t="shared" si="3"/>
        <v>0</v>
      </c>
    </row>
    <row r="62" spans="1:16" hidden="1" outlineLevel="1" x14ac:dyDescent="0.2">
      <c r="A62" s="161"/>
      <c r="B62" s="187" t="s">
        <v>90</v>
      </c>
      <c r="C62" s="766" t="str">
        <f t="shared" si="6"/>
        <v>П1185</v>
      </c>
      <c r="D62" s="272">
        <f>SUMIF(Реализация!$E$7:$E$25,$C62,Реализация!W$7:W$25)</f>
        <v>0</v>
      </c>
      <c r="E62" s="163">
        <f>SUMIF(Реализация!$E$7:$E$25,$C62,Реализация!X$7:X$25)</f>
        <v>0</v>
      </c>
      <c r="F62" s="163">
        <f>SUMIF(Реализация!$E$7:$E$25,$C62,Реализация!Y$7:Y$25)</f>
        <v>0</v>
      </c>
      <c r="G62" s="163">
        <f>SUMIF(Реализация!$E$7:$E$25,$C62,Реализация!Z$7:Z$25)</f>
        <v>0</v>
      </c>
      <c r="H62" s="163">
        <f>SUMIF(Реализация!$E$7:$E$25,$C62,Реализация!AA$7:AA$25)</f>
        <v>0</v>
      </c>
      <c r="I62" s="163">
        <f>SUMIF(Реализация!$E$7:$E$25,$C62,Реализация!AB$7:AB$25)</f>
        <v>0</v>
      </c>
      <c r="J62" s="163">
        <f>SUMIF(Реализация!$E$7:$E$25,$C62,Реализация!AC$7:AC$25)</f>
        <v>0</v>
      </c>
      <c r="K62" s="163">
        <f>SUMIF(Реализация!$E$7:$E$25,$C62,Реализация!AD$7:AD$25)</f>
        <v>0</v>
      </c>
      <c r="L62" s="163">
        <f>SUMIF(Реализация!$E$7:$E$25,$C62,Реализация!AE$7:AE$25)</f>
        <v>0</v>
      </c>
      <c r="M62" s="163">
        <f>SUMIF(Реализация!$E$7:$E$25,$C62,Реализация!AF$7:AF$25)</f>
        <v>0</v>
      </c>
      <c r="N62" s="163">
        <f>SUMIF(Реализация!$E$7:$E$25,$C62,Реализация!AG$7:AG$25)</f>
        <v>0</v>
      </c>
      <c r="O62" s="163">
        <f>SUMIF(Реализация!$E$7:$E$25,$C62,Реализация!AH$7:AH$25)</f>
        <v>0</v>
      </c>
      <c r="P62" s="164">
        <f t="shared" ref="P62:P122" si="7">SUM(D62,E62,F62,G62,H62,I62,J62,K62,L62,M62,N62,O62)</f>
        <v>0</v>
      </c>
    </row>
    <row r="63" spans="1:16" hidden="1" outlineLevel="1" x14ac:dyDescent="0.2">
      <c r="A63" s="161"/>
      <c r="B63" s="187" t="s">
        <v>91</v>
      </c>
      <c r="C63" s="766" t="str">
        <f t="shared" si="6"/>
        <v>П1186</v>
      </c>
      <c r="D63" s="272">
        <f>SUMIF(Реализация!$E$7:$E$25,$C63,Реализация!W$7:W$25)</f>
        <v>0</v>
      </c>
      <c r="E63" s="163">
        <f>SUMIF(Реализация!$E$7:$E$25,$C63,Реализация!X$7:X$25)</f>
        <v>0</v>
      </c>
      <c r="F63" s="163">
        <f>SUMIF(Реализация!$E$7:$E$25,$C63,Реализация!Y$7:Y$25)</f>
        <v>0</v>
      </c>
      <c r="G63" s="163">
        <f>SUMIF(Реализация!$E$7:$E$25,$C63,Реализация!Z$7:Z$25)</f>
        <v>0</v>
      </c>
      <c r="H63" s="163">
        <f>SUMIF(Реализация!$E$7:$E$25,$C63,Реализация!AA$7:AA$25)</f>
        <v>0</v>
      </c>
      <c r="I63" s="163">
        <f>SUMIF(Реализация!$E$7:$E$25,$C63,Реализация!AB$7:AB$25)</f>
        <v>0</v>
      </c>
      <c r="J63" s="163">
        <f>SUMIF(Реализация!$E$7:$E$25,$C63,Реализация!AC$7:AC$25)</f>
        <v>0</v>
      </c>
      <c r="K63" s="163">
        <f>SUMIF(Реализация!$E$7:$E$25,$C63,Реализация!AD$7:AD$25)</f>
        <v>0</v>
      </c>
      <c r="L63" s="163">
        <f>SUMIF(Реализация!$E$7:$E$25,$C63,Реализация!AE$7:AE$25)</f>
        <v>0</v>
      </c>
      <c r="M63" s="163">
        <f>SUMIF(Реализация!$E$7:$E$25,$C63,Реализация!AF$7:AF$25)</f>
        <v>0</v>
      </c>
      <c r="N63" s="163">
        <f>SUMIF(Реализация!$E$7:$E$25,$C63,Реализация!AG$7:AG$25)</f>
        <v>0</v>
      </c>
      <c r="O63" s="163">
        <f>SUMIF(Реализация!$E$7:$E$25,$C63,Реализация!AH$7:AH$25)</f>
        <v>0</v>
      </c>
      <c r="P63" s="164">
        <f t="shared" si="7"/>
        <v>0</v>
      </c>
    </row>
    <row r="64" spans="1:16" hidden="1" outlineLevel="1" x14ac:dyDescent="0.2">
      <c r="A64" s="161"/>
      <c r="B64" s="187" t="s">
        <v>92</v>
      </c>
      <c r="C64" s="766" t="str">
        <f t="shared" si="6"/>
        <v>П1187</v>
      </c>
      <c r="D64" s="272">
        <f>SUMIF(Реализация!$E$7:$E$25,$C64,Реализация!W$7:W$25)</f>
        <v>0</v>
      </c>
      <c r="E64" s="163">
        <f>SUMIF(Реализация!$E$7:$E$25,$C64,Реализация!X$7:X$25)</f>
        <v>0</v>
      </c>
      <c r="F64" s="163">
        <f>SUMIF(Реализация!$E$7:$E$25,$C64,Реализация!Y$7:Y$25)</f>
        <v>0</v>
      </c>
      <c r="G64" s="163">
        <f>SUMIF(Реализация!$E$7:$E$25,$C64,Реализация!Z$7:Z$25)</f>
        <v>0</v>
      </c>
      <c r="H64" s="163">
        <f>SUMIF(Реализация!$E$7:$E$25,$C64,Реализация!AA$7:AA$25)</f>
        <v>0</v>
      </c>
      <c r="I64" s="163">
        <f>SUMIF(Реализация!$E$7:$E$25,$C64,Реализация!AB$7:AB$25)</f>
        <v>0</v>
      </c>
      <c r="J64" s="163">
        <f>SUMIF(Реализация!$E$7:$E$25,$C64,Реализация!AC$7:AC$25)</f>
        <v>0</v>
      </c>
      <c r="K64" s="163">
        <f>SUMIF(Реализация!$E$7:$E$25,$C64,Реализация!AD$7:AD$25)</f>
        <v>0</v>
      </c>
      <c r="L64" s="163">
        <f>SUMIF(Реализация!$E$7:$E$25,$C64,Реализация!AE$7:AE$25)</f>
        <v>0</v>
      </c>
      <c r="M64" s="163">
        <f>SUMIF(Реализация!$E$7:$E$25,$C64,Реализация!AF$7:AF$25)</f>
        <v>0</v>
      </c>
      <c r="N64" s="163">
        <f>SUMIF(Реализация!$E$7:$E$25,$C64,Реализация!AG$7:AG$25)</f>
        <v>0</v>
      </c>
      <c r="O64" s="163">
        <f>SUMIF(Реализация!$E$7:$E$25,$C64,Реализация!AH$7:AH$25)</f>
        <v>0</v>
      </c>
      <c r="P64" s="164">
        <f t="shared" si="7"/>
        <v>0</v>
      </c>
    </row>
    <row r="65" spans="1:16" hidden="1" outlineLevel="1" x14ac:dyDescent="0.2">
      <c r="A65" s="161"/>
      <c r="B65" s="187" t="s">
        <v>93</v>
      </c>
      <c r="C65" s="766" t="str">
        <f t="shared" si="6"/>
        <v>П1188</v>
      </c>
      <c r="D65" s="272">
        <f>SUMIF(Реализация!$E$7:$E$25,$C65,Реализация!W$7:W$25)</f>
        <v>0</v>
      </c>
      <c r="E65" s="163">
        <f>SUMIF(Реализация!$E$7:$E$25,$C65,Реализация!X$7:X$25)</f>
        <v>0</v>
      </c>
      <c r="F65" s="163">
        <f>SUMIF(Реализация!$E$7:$E$25,$C65,Реализация!Y$7:Y$25)</f>
        <v>0</v>
      </c>
      <c r="G65" s="163">
        <f>SUMIF(Реализация!$E$7:$E$25,$C65,Реализация!Z$7:Z$25)</f>
        <v>0</v>
      </c>
      <c r="H65" s="163">
        <f>SUMIF(Реализация!$E$7:$E$25,$C65,Реализация!AA$7:AA$25)</f>
        <v>0</v>
      </c>
      <c r="I65" s="163">
        <f>SUMIF(Реализация!$E$7:$E$25,$C65,Реализация!AB$7:AB$25)</f>
        <v>0</v>
      </c>
      <c r="J65" s="163">
        <f>SUMIF(Реализация!$E$7:$E$25,$C65,Реализация!AC$7:AC$25)</f>
        <v>0</v>
      </c>
      <c r="K65" s="163">
        <f>SUMIF(Реализация!$E$7:$E$25,$C65,Реализация!AD$7:AD$25)</f>
        <v>0</v>
      </c>
      <c r="L65" s="163">
        <f>SUMIF(Реализация!$E$7:$E$25,$C65,Реализация!AE$7:AE$25)</f>
        <v>0</v>
      </c>
      <c r="M65" s="163">
        <f>SUMIF(Реализация!$E$7:$E$25,$C65,Реализация!AF$7:AF$25)</f>
        <v>0</v>
      </c>
      <c r="N65" s="163">
        <f>SUMIF(Реализация!$E$7:$E$25,$C65,Реализация!AG$7:AG$25)</f>
        <v>0</v>
      </c>
      <c r="O65" s="163">
        <f>SUMIF(Реализация!$E$7:$E$25,$C65,Реализация!AH$7:AH$25)</f>
        <v>0</v>
      </c>
      <c r="P65" s="164">
        <f t="shared" si="7"/>
        <v>0</v>
      </c>
    </row>
    <row r="66" spans="1:16" hidden="1" outlineLevel="1" x14ac:dyDescent="0.2">
      <c r="A66" s="161"/>
      <c r="B66" s="187" t="s">
        <v>94</v>
      </c>
      <c r="C66" s="766" t="str">
        <f t="shared" si="6"/>
        <v>П1189</v>
      </c>
      <c r="D66" s="272">
        <f>SUMIF(Реализация!$E$7:$E$25,$C66,Реализация!W$7:W$25)</f>
        <v>0</v>
      </c>
      <c r="E66" s="163">
        <f>SUMIF(Реализация!$E$7:$E$25,$C66,Реализация!X$7:X$25)</f>
        <v>0</v>
      </c>
      <c r="F66" s="163">
        <f>SUMIF(Реализация!$E$7:$E$25,$C66,Реализация!Y$7:Y$25)</f>
        <v>0</v>
      </c>
      <c r="G66" s="163">
        <f>SUMIF(Реализация!$E$7:$E$25,$C66,Реализация!Z$7:Z$25)</f>
        <v>0</v>
      </c>
      <c r="H66" s="163">
        <f>SUMIF(Реализация!$E$7:$E$25,$C66,Реализация!AA$7:AA$25)</f>
        <v>0</v>
      </c>
      <c r="I66" s="163">
        <f>SUMIF(Реализация!$E$7:$E$25,$C66,Реализация!AB$7:AB$25)</f>
        <v>0</v>
      </c>
      <c r="J66" s="163">
        <f>SUMIF(Реализация!$E$7:$E$25,$C66,Реализация!AC$7:AC$25)</f>
        <v>0</v>
      </c>
      <c r="K66" s="163">
        <f>SUMIF(Реализация!$E$7:$E$25,$C66,Реализация!AD$7:AD$25)</f>
        <v>0</v>
      </c>
      <c r="L66" s="163">
        <f>SUMIF(Реализация!$E$7:$E$25,$C66,Реализация!AE$7:AE$25)</f>
        <v>0</v>
      </c>
      <c r="M66" s="163">
        <f>SUMIF(Реализация!$E$7:$E$25,$C66,Реализация!AF$7:AF$25)</f>
        <v>0</v>
      </c>
      <c r="N66" s="163">
        <f>SUMIF(Реализация!$E$7:$E$25,$C66,Реализация!AG$7:AG$25)</f>
        <v>0</v>
      </c>
      <c r="O66" s="163">
        <f>SUMIF(Реализация!$E$7:$E$25,$C66,Реализация!AH$7:AH$25)</f>
        <v>0</v>
      </c>
      <c r="P66" s="164">
        <f t="shared" si="7"/>
        <v>0</v>
      </c>
    </row>
    <row r="67" spans="1:16" hidden="1" outlineLevel="1" x14ac:dyDescent="0.2">
      <c r="A67" s="161"/>
      <c r="B67" s="187" t="s">
        <v>95</v>
      </c>
      <c r="C67" s="766" t="str">
        <f t="shared" si="6"/>
        <v>П1190</v>
      </c>
      <c r="D67" s="272">
        <f>SUMIF(Реализация!$E$7:$E$25,$C67,Реализация!W$7:W$25)</f>
        <v>0</v>
      </c>
      <c r="E67" s="163">
        <f>SUMIF(Реализация!$E$7:$E$25,$C67,Реализация!X$7:X$25)</f>
        <v>0</v>
      </c>
      <c r="F67" s="163">
        <f>SUMIF(Реализация!$E$7:$E$25,$C67,Реализация!Y$7:Y$25)</f>
        <v>0</v>
      </c>
      <c r="G67" s="163">
        <f>SUMIF(Реализация!$E$7:$E$25,$C67,Реализация!Z$7:Z$25)</f>
        <v>0</v>
      </c>
      <c r="H67" s="163">
        <f>SUMIF(Реализация!$E$7:$E$25,$C67,Реализация!AA$7:AA$25)</f>
        <v>0</v>
      </c>
      <c r="I67" s="163">
        <f>SUMIF(Реализация!$E$7:$E$25,$C67,Реализация!AB$7:AB$25)</f>
        <v>0</v>
      </c>
      <c r="J67" s="163">
        <f>SUMIF(Реализация!$E$7:$E$25,$C67,Реализация!AC$7:AC$25)</f>
        <v>0</v>
      </c>
      <c r="K67" s="163">
        <f>SUMIF(Реализация!$E$7:$E$25,$C67,Реализация!AD$7:AD$25)</f>
        <v>0</v>
      </c>
      <c r="L67" s="163">
        <f>SUMIF(Реализация!$E$7:$E$25,$C67,Реализация!AE$7:AE$25)</f>
        <v>0</v>
      </c>
      <c r="M67" s="163">
        <f>SUMIF(Реализация!$E$7:$E$25,$C67,Реализация!AF$7:AF$25)</f>
        <v>0</v>
      </c>
      <c r="N67" s="163">
        <f>SUMIF(Реализация!$E$7:$E$25,$C67,Реализация!AG$7:AG$25)</f>
        <v>0</v>
      </c>
      <c r="O67" s="163">
        <f>SUMIF(Реализация!$E$7:$E$25,$C67,Реализация!AH$7:AH$25)</f>
        <v>0</v>
      </c>
      <c r="P67" s="164">
        <f t="shared" si="7"/>
        <v>0</v>
      </c>
    </row>
    <row r="68" spans="1:16" hidden="1" outlineLevel="1" x14ac:dyDescent="0.2">
      <c r="A68" s="161"/>
      <c r="B68" s="187" t="s">
        <v>96</v>
      </c>
      <c r="C68" s="766" t="str">
        <f t="shared" si="6"/>
        <v>П1191</v>
      </c>
      <c r="D68" s="272">
        <f>SUMIF(Реализация!$E$7:$E$25,$C68,Реализация!W$7:W$25)</f>
        <v>0</v>
      </c>
      <c r="E68" s="163">
        <f>SUMIF(Реализация!$E$7:$E$25,$C68,Реализация!X$7:X$25)</f>
        <v>0</v>
      </c>
      <c r="F68" s="163">
        <f>SUMIF(Реализация!$E$7:$E$25,$C68,Реализация!Y$7:Y$25)</f>
        <v>0</v>
      </c>
      <c r="G68" s="163">
        <f>SUMIF(Реализация!$E$7:$E$25,$C68,Реализация!Z$7:Z$25)</f>
        <v>0</v>
      </c>
      <c r="H68" s="163">
        <f>SUMIF(Реализация!$E$7:$E$25,$C68,Реализация!AA$7:AA$25)</f>
        <v>0</v>
      </c>
      <c r="I68" s="163">
        <f>SUMIF(Реализация!$E$7:$E$25,$C68,Реализация!AB$7:AB$25)</f>
        <v>0</v>
      </c>
      <c r="J68" s="163">
        <f>SUMIF(Реализация!$E$7:$E$25,$C68,Реализация!AC$7:AC$25)</f>
        <v>0</v>
      </c>
      <c r="K68" s="163">
        <f>SUMIF(Реализация!$E$7:$E$25,$C68,Реализация!AD$7:AD$25)</f>
        <v>0</v>
      </c>
      <c r="L68" s="163">
        <f>SUMIF(Реализация!$E$7:$E$25,$C68,Реализация!AE$7:AE$25)</f>
        <v>0</v>
      </c>
      <c r="M68" s="163">
        <f>SUMIF(Реализация!$E$7:$E$25,$C68,Реализация!AF$7:AF$25)</f>
        <v>0</v>
      </c>
      <c r="N68" s="163">
        <f>SUMIF(Реализация!$E$7:$E$25,$C68,Реализация!AG$7:AG$25)</f>
        <v>0</v>
      </c>
      <c r="O68" s="163">
        <f>SUMIF(Реализация!$E$7:$E$25,$C68,Реализация!AH$7:AH$25)</f>
        <v>0</v>
      </c>
      <c r="P68" s="164">
        <f t="shared" si="7"/>
        <v>0</v>
      </c>
    </row>
    <row r="69" spans="1:16" hidden="1" outlineLevel="1" x14ac:dyDescent="0.2">
      <c r="A69" s="161"/>
      <c r="B69" s="187" t="s">
        <v>97</v>
      </c>
      <c r="C69" s="766" t="str">
        <f t="shared" si="6"/>
        <v>П1192</v>
      </c>
      <c r="D69" s="272">
        <f>SUMIF(Реализация!$E$7:$E$25,$C69,Реализация!W$7:W$25)</f>
        <v>0</v>
      </c>
      <c r="E69" s="163">
        <f>SUMIF(Реализация!$E$7:$E$25,$C69,Реализация!X$7:X$25)</f>
        <v>0</v>
      </c>
      <c r="F69" s="163">
        <f>SUMIF(Реализация!$E$7:$E$25,$C69,Реализация!Y$7:Y$25)</f>
        <v>0</v>
      </c>
      <c r="G69" s="163">
        <f>SUMIF(Реализация!$E$7:$E$25,$C69,Реализация!Z$7:Z$25)</f>
        <v>0</v>
      </c>
      <c r="H69" s="163">
        <f>SUMIF(Реализация!$E$7:$E$25,$C69,Реализация!AA$7:AA$25)</f>
        <v>0</v>
      </c>
      <c r="I69" s="163">
        <f>SUMIF(Реализация!$E$7:$E$25,$C69,Реализация!AB$7:AB$25)</f>
        <v>0</v>
      </c>
      <c r="J69" s="163">
        <f>SUMIF(Реализация!$E$7:$E$25,$C69,Реализация!AC$7:AC$25)</f>
        <v>0</v>
      </c>
      <c r="K69" s="163">
        <f>SUMIF(Реализация!$E$7:$E$25,$C69,Реализация!AD$7:AD$25)</f>
        <v>0</v>
      </c>
      <c r="L69" s="163">
        <f>SUMIF(Реализация!$E$7:$E$25,$C69,Реализация!AE$7:AE$25)</f>
        <v>0</v>
      </c>
      <c r="M69" s="163">
        <f>SUMIF(Реализация!$E$7:$E$25,$C69,Реализация!AF$7:AF$25)</f>
        <v>0</v>
      </c>
      <c r="N69" s="163">
        <f>SUMIF(Реализация!$E$7:$E$25,$C69,Реализация!AG$7:AG$25)</f>
        <v>0</v>
      </c>
      <c r="O69" s="163">
        <f>SUMIF(Реализация!$E$7:$E$25,$C69,Реализация!AH$7:AH$25)</f>
        <v>0</v>
      </c>
      <c r="P69" s="164">
        <f t="shared" si="7"/>
        <v>0</v>
      </c>
    </row>
    <row r="70" spans="1:16" hidden="1" outlineLevel="1" x14ac:dyDescent="0.2">
      <c r="A70" s="161"/>
      <c r="B70" s="187" t="s">
        <v>98</v>
      </c>
      <c r="C70" s="766" t="str">
        <f t="shared" si="6"/>
        <v>П1193</v>
      </c>
      <c r="D70" s="272">
        <f>SUMIF(Реализация!$E$7:$E$25,$C70,Реализация!W$7:W$25)</f>
        <v>0</v>
      </c>
      <c r="E70" s="163">
        <f>SUMIF(Реализация!$E$7:$E$25,$C70,Реализация!X$7:X$25)</f>
        <v>0</v>
      </c>
      <c r="F70" s="163">
        <f>SUMIF(Реализация!$E$7:$E$25,$C70,Реализация!Y$7:Y$25)</f>
        <v>0</v>
      </c>
      <c r="G70" s="163">
        <f>SUMIF(Реализация!$E$7:$E$25,$C70,Реализация!Z$7:Z$25)</f>
        <v>0</v>
      </c>
      <c r="H70" s="163">
        <f>SUMIF(Реализация!$E$7:$E$25,$C70,Реализация!AA$7:AA$25)</f>
        <v>0</v>
      </c>
      <c r="I70" s="163">
        <f>SUMIF(Реализация!$E$7:$E$25,$C70,Реализация!AB$7:AB$25)</f>
        <v>0</v>
      </c>
      <c r="J70" s="163">
        <f>SUMIF(Реализация!$E$7:$E$25,$C70,Реализация!AC$7:AC$25)</f>
        <v>0</v>
      </c>
      <c r="K70" s="163">
        <f>SUMIF(Реализация!$E$7:$E$25,$C70,Реализация!AD$7:AD$25)</f>
        <v>0</v>
      </c>
      <c r="L70" s="163">
        <f>SUMIF(Реализация!$E$7:$E$25,$C70,Реализация!AE$7:AE$25)</f>
        <v>0</v>
      </c>
      <c r="M70" s="163">
        <f>SUMIF(Реализация!$E$7:$E$25,$C70,Реализация!AF$7:AF$25)</f>
        <v>0</v>
      </c>
      <c r="N70" s="163">
        <f>SUMIF(Реализация!$E$7:$E$25,$C70,Реализация!AG$7:AG$25)</f>
        <v>0</v>
      </c>
      <c r="O70" s="163">
        <f>SUMIF(Реализация!$E$7:$E$25,$C70,Реализация!AH$7:AH$25)</f>
        <v>0</v>
      </c>
      <c r="P70" s="164">
        <f t="shared" si="7"/>
        <v>0</v>
      </c>
    </row>
    <row r="71" spans="1:16" hidden="1" outlineLevel="1" x14ac:dyDescent="0.2">
      <c r="A71" s="161"/>
      <c r="B71" s="187" t="s">
        <v>99</v>
      </c>
      <c r="C71" s="766" t="str">
        <f t="shared" si="6"/>
        <v>П1194</v>
      </c>
      <c r="D71" s="272">
        <f>SUMIF(Реализация!$E$7:$E$25,$C71,Реализация!W$7:W$25)</f>
        <v>0</v>
      </c>
      <c r="E71" s="163">
        <f>SUMIF(Реализация!$E$7:$E$25,$C71,Реализация!X$7:X$25)</f>
        <v>0</v>
      </c>
      <c r="F71" s="163">
        <f>SUMIF(Реализация!$E$7:$E$25,$C71,Реализация!Y$7:Y$25)</f>
        <v>0</v>
      </c>
      <c r="G71" s="163">
        <f>SUMIF(Реализация!$E$7:$E$25,$C71,Реализация!Z$7:Z$25)</f>
        <v>0</v>
      </c>
      <c r="H71" s="163">
        <f>SUMIF(Реализация!$E$7:$E$25,$C71,Реализация!AA$7:AA$25)</f>
        <v>0</v>
      </c>
      <c r="I71" s="163">
        <f>SUMIF(Реализация!$E$7:$E$25,$C71,Реализация!AB$7:AB$25)</f>
        <v>0</v>
      </c>
      <c r="J71" s="163">
        <f>SUMIF(Реализация!$E$7:$E$25,$C71,Реализация!AC$7:AC$25)</f>
        <v>0</v>
      </c>
      <c r="K71" s="163">
        <f>SUMIF(Реализация!$E$7:$E$25,$C71,Реализация!AD$7:AD$25)</f>
        <v>0</v>
      </c>
      <c r="L71" s="163">
        <f>SUMIF(Реализация!$E$7:$E$25,$C71,Реализация!AE$7:AE$25)</f>
        <v>0</v>
      </c>
      <c r="M71" s="163">
        <f>SUMIF(Реализация!$E$7:$E$25,$C71,Реализация!AF$7:AF$25)</f>
        <v>0</v>
      </c>
      <c r="N71" s="163">
        <f>SUMIF(Реализация!$E$7:$E$25,$C71,Реализация!AG$7:AG$25)</f>
        <v>0</v>
      </c>
      <c r="O71" s="163">
        <f>SUMIF(Реализация!$E$7:$E$25,$C71,Реализация!AH$7:AH$25)</f>
        <v>0</v>
      </c>
      <c r="P71" s="164">
        <f t="shared" si="7"/>
        <v>0</v>
      </c>
    </row>
    <row r="72" spans="1:16" hidden="1" outlineLevel="1" x14ac:dyDescent="0.2">
      <c r="A72" s="161"/>
      <c r="B72" s="187" t="s">
        <v>100</v>
      </c>
      <c r="C72" s="766" t="str">
        <f t="shared" si="6"/>
        <v>П1195</v>
      </c>
      <c r="D72" s="272">
        <f>SUMIF(Реализация!$E$7:$E$25,$C72,Реализация!W$7:W$25)</f>
        <v>0</v>
      </c>
      <c r="E72" s="163">
        <f>SUMIF(Реализация!$E$7:$E$25,$C72,Реализация!X$7:X$25)</f>
        <v>0</v>
      </c>
      <c r="F72" s="163">
        <f>SUMIF(Реализация!$E$7:$E$25,$C72,Реализация!Y$7:Y$25)</f>
        <v>0</v>
      </c>
      <c r="G72" s="163">
        <f>SUMIF(Реализация!$E$7:$E$25,$C72,Реализация!Z$7:Z$25)</f>
        <v>0</v>
      </c>
      <c r="H72" s="163">
        <f>SUMIF(Реализация!$E$7:$E$25,$C72,Реализация!AA$7:AA$25)</f>
        <v>0</v>
      </c>
      <c r="I72" s="163">
        <f>SUMIF(Реализация!$E$7:$E$25,$C72,Реализация!AB$7:AB$25)</f>
        <v>0</v>
      </c>
      <c r="J72" s="163">
        <f>SUMIF(Реализация!$E$7:$E$25,$C72,Реализация!AC$7:AC$25)</f>
        <v>0</v>
      </c>
      <c r="K72" s="163">
        <f>SUMIF(Реализация!$E$7:$E$25,$C72,Реализация!AD$7:AD$25)</f>
        <v>0</v>
      </c>
      <c r="L72" s="163">
        <f>SUMIF(Реализация!$E$7:$E$25,$C72,Реализация!AE$7:AE$25)</f>
        <v>0</v>
      </c>
      <c r="M72" s="163">
        <f>SUMIF(Реализация!$E$7:$E$25,$C72,Реализация!AF$7:AF$25)</f>
        <v>0</v>
      </c>
      <c r="N72" s="163">
        <f>SUMIF(Реализация!$E$7:$E$25,$C72,Реализация!AG$7:AG$25)</f>
        <v>0</v>
      </c>
      <c r="O72" s="163">
        <f>SUMIF(Реализация!$E$7:$E$25,$C72,Реализация!AH$7:AH$25)</f>
        <v>0</v>
      </c>
      <c r="P72" s="164">
        <f t="shared" si="7"/>
        <v>0</v>
      </c>
    </row>
    <row r="73" spans="1:16" hidden="1" outlineLevel="1" x14ac:dyDescent="0.2">
      <c r="A73" s="161"/>
      <c r="B73" s="187" t="s">
        <v>101</v>
      </c>
      <c r="C73" s="766" t="str">
        <f t="shared" si="6"/>
        <v>П1196</v>
      </c>
      <c r="D73" s="272">
        <f>SUMIF(Реализация!$E$7:$E$25,$C73,Реализация!W$7:W$25)</f>
        <v>0</v>
      </c>
      <c r="E73" s="163">
        <f>SUMIF(Реализация!$E$7:$E$25,$C73,Реализация!X$7:X$25)</f>
        <v>0</v>
      </c>
      <c r="F73" s="163">
        <f>SUMIF(Реализация!$E$7:$E$25,$C73,Реализация!Y$7:Y$25)</f>
        <v>0</v>
      </c>
      <c r="G73" s="163">
        <f>SUMIF(Реализация!$E$7:$E$25,$C73,Реализация!Z$7:Z$25)</f>
        <v>0</v>
      </c>
      <c r="H73" s="163">
        <f>SUMIF(Реализация!$E$7:$E$25,$C73,Реализация!AA$7:AA$25)</f>
        <v>0</v>
      </c>
      <c r="I73" s="163">
        <f>SUMIF(Реализация!$E$7:$E$25,$C73,Реализация!AB$7:AB$25)</f>
        <v>0</v>
      </c>
      <c r="J73" s="163">
        <f>SUMIF(Реализация!$E$7:$E$25,$C73,Реализация!AC$7:AC$25)</f>
        <v>0</v>
      </c>
      <c r="K73" s="163">
        <f>SUMIF(Реализация!$E$7:$E$25,$C73,Реализация!AD$7:AD$25)</f>
        <v>0</v>
      </c>
      <c r="L73" s="163">
        <f>SUMIF(Реализация!$E$7:$E$25,$C73,Реализация!AE$7:AE$25)</f>
        <v>0</v>
      </c>
      <c r="M73" s="163">
        <f>SUMIF(Реализация!$E$7:$E$25,$C73,Реализация!AF$7:AF$25)</f>
        <v>0</v>
      </c>
      <c r="N73" s="163">
        <f>SUMIF(Реализация!$E$7:$E$25,$C73,Реализация!AG$7:AG$25)</f>
        <v>0</v>
      </c>
      <c r="O73" s="163">
        <f>SUMIF(Реализация!$E$7:$E$25,$C73,Реализация!AH$7:AH$25)</f>
        <v>0</v>
      </c>
      <c r="P73" s="164">
        <f t="shared" si="7"/>
        <v>0</v>
      </c>
    </row>
    <row r="74" spans="1:16" hidden="1" outlineLevel="1" x14ac:dyDescent="0.2">
      <c r="A74" s="161"/>
      <c r="B74" s="187" t="s">
        <v>102</v>
      </c>
      <c r="C74" s="766" t="str">
        <f t="shared" si="6"/>
        <v>П1197</v>
      </c>
      <c r="D74" s="272">
        <f>SUMIF(Реализация!$E$7:$E$25,$C74,Реализация!W$7:W$25)</f>
        <v>0</v>
      </c>
      <c r="E74" s="163">
        <f>SUMIF(Реализация!$E$7:$E$25,$C74,Реализация!X$7:X$25)</f>
        <v>0</v>
      </c>
      <c r="F74" s="163">
        <f>SUMIF(Реализация!$E$7:$E$25,$C74,Реализация!Y$7:Y$25)</f>
        <v>0</v>
      </c>
      <c r="G74" s="163">
        <f>SUMIF(Реализация!$E$7:$E$25,$C74,Реализация!Z$7:Z$25)</f>
        <v>0</v>
      </c>
      <c r="H74" s="163">
        <f>SUMIF(Реализация!$E$7:$E$25,$C74,Реализация!AA$7:AA$25)</f>
        <v>0</v>
      </c>
      <c r="I74" s="163">
        <f>SUMIF(Реализация!$E$7:$E$25,$C74,Реализация!AB$7:AB$25)</f>
        <v>0</v>
      </c>
      <c r="J74" s="163">
        <f>SUMIF(Реализация!$E$7:$E$25,$C74,Реализация!AC$7:AC$25)</f>
        <v>0</v>
      </c>
      <c r="K74" s="163">
        <f>SUMIF(Реализация!$E$7:$E$25,$C74,Реализация!AD$7:AD$25)</f>
        <v>0</v>
      </c>
      <c r="L74" s="163">
        <f>SUMIF(Реализация!$E$7:$E$25,$C74,Реализация!AE$7:AE$25)</f>
        <v>0</v>
      </c>
      <c r="M74" s="163">
        <f>SUMIF(Реализация!$E$7:$E$25,$C74,Реализация!AF$7:AF$25)</f>
        <v>0</v>
      </c>
      <c r="N74" s="163">
        <f>SUMIF(Реализация!$E$7:$E$25,$C74,Реализация!AG$7:AG$25)</f>
        <v>0</v>
      </c>
      <c r="O74" s="163">
        <f>SUMIF(Реализация!$E$7:$E$25,$C74,Реализация!AH$7:AH$25)</f>
        <v>0</v>
      </c>
      <c r="P74" s="164">
        <f t="shared" si="7"/>
        <v>0</v>
      </c>
    </row>
    <row r="75" spans="1:16" hidden="1" outlineLevel="1" x14ac:dyDescent="0.2">
      <c r="A75" s="161"/>
      <c r="B75" s="187" t="s">
        <v>103</v>
      </c>
      <c r="C75" s="766" t="str">
        <f t="shared" si="6"/>
        <v>П1198</v>
      </c>
      <c r="D75" s="272">
        <f>SUMIF(Реализация!$E$7:$E$25,$C75,Реализация!W$7:W$25)</f>
        <v>0</v>
      </c>
      <c r="E75" s="163">
        <f>SUMIF(Реализация!$E$7:$E$25,$C75,Реализация!X$7:X$25)</f>
        <v>0</v>
      </c>
      <c r="F75" s="163">
        <f>SUMIF(Реализация!$E$7:$E$25,$C75,Реализация!Y$7:Y$25)</f>
        <v>0</v>
      </c>
      <c r="G75" s="163">
        <f>SUMIF(Реализация!$E$7:$E$25,$C75,Реализация!Z$7:Z$25)</f>
        <v>0</v>
      </c>
      <c r="H75" s="163">
        <f>SUMIF(Реализация!$E$7:$E$25,$C75,Реализация!AA$7:AA$25)</f>
        <v>0</v>
      </c>
      <c r="I75" s="163">
        <f>SUMIF(Реализация!$E$7:$E$25,$C75,Реализация!AB$7:AB$25)</f>
        <v>0</v>
      </c>
      <c r="J75" s="163">
        <f>SUMIF(Реализация!$E$7:$E$25,$C75,Реализация!AC$7:AC$25)</f>
        <v>0</v>
      </c>
      <c r="K75" s="163">
        <f>SUMIF(Реализация!$E$7:$E$25,$C75,Реализация!AD$7:AD$25)</f>
        <v>0</v>
      </c>
      <c r="L75" s="163">
        <f>SUMIF(Реализация!$E$7:$E$25,$C75,Реализация!AE$7:AE$25)</f>
        <v>0</v>
      </c>
      <c r="M75" s="163">
        <f>SUMIF(Реализация!$E$7:$E$25,$C75,Реализация!AF$7:AF$25)</f>
        <v>0</v>
      </c>
      <c r="N75" s="163">
        <f>SUMIF(Реализация!$E$7:$E$25,$C75,Реализация!AG$7:AG$25)</f>
        <v>0</v>
      </c>
      <c r="O75" s="163">
        <f>SUMIF(Реализация!$E$7:$E$25,$C75,Реализация!AH$7:AH$25)</f>
        <v>0</v>
      </c>
      <c r="P75" s="164">
        <f t="shared" si="7"/>
        <v>0</v>
      </c>
    </row>
    <row r="76" spans="1:16" hidden="1" outlineLevel="1" x14ac:dyDescent="0.2">
      <c r="A76" s="161"/>
      <c r="B76" s="187" t="s">
        <v>104</v>
      </c>
      <c r="C76" s="766" t="str">
        <f t="shared" si="6"/>
        <v>П1199</v>
      </c>
      <c r="D76" s="272">
        <f>SUMIF(Реализация!$E$7:$E$25,$C76,Реализация!W$7:W$25)</f>
        <v>0</v>
      </c>
      <c r="E76" s="163">
        <f>SUMIF(Реализация!$E$7:$E$25,$C76,Реализация!X$7:X$25)</f>
        <v>0</v>
      </c>
      <c r="F76" s="163">
        <f>SUMIF(Реализация!$E$7:$E$25,$C76,Реализация!Y$7:Y$25)</f>
        <v>0</v>
      </c>
      <c r="G76" s="163">
        <f>SUMIF(Реализация!$E$7:$E$25,$C76,Реализация!Z$7:Z$25)</f>
        <v>0</v>
      </c>
      <c r="H76" s="163">
        <f>SUMIF(Реализация!$E$7:$E$25,$C76,Реализация!AA$7:AA$25)</f>
        <v>0</v>
      </c>
      <c r="I76" s="163">
        <f>SUMIF(Реализация!$E$7:$E$25,$C76,Реализация!AB$7:AB$25)</f>
        <v>0</v>
      </c>
      <c r="J76" s="163">
        <f>SUMIF(Реализация!$E$7:$E$25,$C76,Реализация!AC$7:AC$25)</f>
        <v>0</v>
      </c>
      <c r="K76" s="163">
        <f>SUMIF(Реализация!$E$7:$E$25,$C76,Реализация!AD$7:AD$25)</f>
        <v>0</v>
      </c>
      <c r="L76" s="163">
        <f>SUMIF(Реализация!$E$7:$E$25,$C76,Реализация!AE$7:AE$25)</f>
        <v>0</v>
      </c>
      <c r="M76" s="163">
        <f>SUMIF(Реализация!$E$7:$E$25,$C76,Реализация!AF$7:AF$25)</f>
        <v>0</v>
      </c>
      <c r="N76" s="163">
        <f>SUMIF(Реализация!$E$7:$E$25,$C76,Реализация!AG$7:AG$25)</f>
        <v>0</v>
      </c>
      <c r="O76" s="163">
        <f>SUMIF(Реализация!$E$7:$E$25,$C76,Реализация!AH$7:AH$25)</f>
        <v>0</v>
      </c>
      <c r="P76" s="164">
        <f t="shared" si="7"/>
        <v>0</v>
      </c>
    </row>
    <row r="77" spans="1:16" hidden="1" outlineLevel="1" x14ac:dyDescent="0.2">
      <c r="A77" s="161"/>
      <c r="B77" s="187" t="s">
        <v>105</v>
      </c>
      <c r="C77" s="766" t="str">
        <f t="shared" si="6"/>
        <v>П1200</v>
      </c>
      <c r="D77" s="272">
        <f>SUMIF(Реализация!$E$7:$E$25,$C77,Реализация!W$7:W$25)</f>
        <v>0</v>
      </c>
      <c r="E77" s="163">
        <f>SUMIF(Реализация!$E$7:$E$25,$C77,Реализация!X$7:X$25)</f>
        <v>0</v>
      </c>
      <c r="F77" s="163">
        <f>SUMIF(Реализация!$E$7:$E$25,$C77,Реализация!Y$7:Y$25)</f>
        <v>0</v>
      </c>
      <c r="G77" s="163">
        <f>SUMIF(Реализация!$E$7:$E$25,$C77,Реализация!Z$7:Z$25)</f>
        <v>0</v>
      </c>
      <c r="H77" s="163">
        <f>SUMIF(Реализация!$E$7:$E$25,$C77,Реализация!AA$7:AA$25)</f>
        <v>0</v>
      </c>
      <c r="I77" s="163">
        <f>SUMIF(Реализация!$E$7:$E$25,$C77,Реализация!AB$7:AB$25)</f>
        <v>0</v>
      </c>
      <c r="J77" s="163">
        <f>SUMIF(Реализация!$E$7:$E$25,$C77,Реализация!AC$7:AC$25)</f>
        <v>0</v>
      </c>
      <c r="K77" s="163">
        <f>SUMIF(Реализация!$E$7:$E$25,$C77,Реализация!AD$7:AD$25)</f>
        <v>0</v>
      </c>
      <c r="L77" s="163">
        <f>SUMIF(Реализация!$E$7:$E$25,$C77,Реализация!AE$7:AE$25)</f>
        <v>0</v>
      </c>
      <c r="M77" s="163">
        <f>SUMIF(Реализация!$E$7:$E$25,$C77,Реализация!AF$7:AF$25)</f>
        <v>0</v>
      </c>
      <c r="N77" s="163">
        <f>SUMIF(Реализация!$E$7:$E$25,$C77,Реализация!AG$7:AG$25)</f>
        <v>0</v>
      </c>
      <c r="O77" s="163">
        <f>SUMIF(Реализация!$E$7:$E$25,$C77,Реализация!AH$7:AH$25)</f>
        <v>0</v>
      </c>
      <c r="P77" s="164">
        <f t="shared" si="7"/>
        <v>0</v>
      </c>
    </row>
    <row r="78" spans="1:16" hidden="1" outlineLevel="1" x14ac:dyDescent="0.2">
      <c r="A78" s="161"/>
      <c r="B78" s="187" t="s">
        <v>106</v>
      </c>
      <c r="C78" s="766" t="str">
        <f t="shared" si="6"/>
        <v>П1201</v>
      </c>
      <c r="D78" s="272">
        <f>SUMIF(Реализация!$E$7:$E$25,$C78,Реализация!W$7:W$25)</f>
        <v>0</v>
      </c>
      <c r="E78" s="163">
        <f>SUMIF(Реализация!$E$7:$E$25,$C78,Реализация!X$7:X$25)</f>
        <v>0</v>
      </c>
      <c r="F78" s="163">
        <f>SUMIF(Реализация!$E$7:$E$25,$C78,Реализация!Y$7:Y$25)</f>
        <v>0</v>
      </c>
      <c r="G78" s="163">
        <f>SUMIF(Реализация!$E$7:$E$25,$C78,Реализация!Z$7:Z$25)</f>
        <v>0</v>
      </c>
      <c r="H78" s="163">
        <f>SUMIF(Реализация!$E$7:$E$25,$C78,Реализация!AA$7:AA$25)</f>
        <v>0</v>
      </c>
      <c r="I78" s="163">
        <f>SUMIF(Реализация!$E$7:$E$25,$C78,Реализация!AB$7:AB$25)</f>
        <v>0</v>
      </c>
      <c r="J78" s="163">
        <f>SUMIF(Реализация!$E$7:$E$25,$C78,Реализация!AC$7:AC$25)</f>
        <v>0</v>
      </c>
      <c r="K78" s="163">
        <f>SUMIF(Реализация!$E$7:$E$25,$C78,Реализация!AD$7:AD$25)</f>
        <v>0</v>
      </c>
      <c r="L78" s="163">
        <f>SUMIF(Реализация!$E$7:$E$25,$C78,Реализация!AE$7:AE$25)</f>
        <v>0</v>
      </c>
      <c r="M78" s="163">
        <f>SUMIF(Реализация!$E$7:$E$25,$C78,Реализация!AF$7:AF$25)</f>
        <v>0</v>
      </c>
      <c r="N78" s="163">
        <f>SUMIF(Реализация!$E$7:$E$25,$C78,Реализация!AG$7:AG$25)</f>
        <v>0</v>
      </c>
      <c r="O78" s="163">
        <f>SUMIF(Реализация!$E$7:$E$25,$C78,Реализация!AH$7:AH$25)</f>
        <v>0</v>
      </c>
      <c r="P78" s="164">
        <f t="shared" si="7"/>
        <v>0</v>
      </c>
    </row>
    <row r="79" spans="1:16" hidden="1" outlineLevel="1" x14ac:dyDescent="0.2">
      <c r="A79" s="161"/>
      <c r="B79" s="187" t="s">
        <v>540</v>
      </c>
      <c r="C79" s="766" t="str">
        <f t="shared" si="6"/>
        <v>П1202</v>
      </c>
      <c r="D79" s="272">
        <f>SUMIF(Реализация!$E$7:$E$25,$C79,Реализация!W$7:W$25)</f>
        <v>0</v>
      </c>
      <c r="E79" s="163">
        <f>SUMIF(Реализация!$E$7:$E$25,$C79,Реализация!X$7:X$25)</f>
        <v>0</v>
      </c>
      <c r="F79" s="163">
        <f>SUMIF(Реализация!$E$7:$E$25,$C79,Реализация!Y$7:Y$25)</f>
        <v>0</v>
      </c>
      <c r="G79" s="163">
        <f>SUMIF(Реализация!$E$7:$E$25,$C79,Реализация!Z$7:Z$25)</f>
        <v>0</v>
      </c>
      <c r="H79" s="163">
        <f>SUMIF(Реализация!$E$7:$E$25,$C79,Реализация!AA$7:AA$25)</f>
        <v>0</v>
      </c>
      <c r="I79" s="163">
        <f>SUMIF(Реализация!$E$7:$E$25,$C79,Реализация!AB$7:AB$25)</f>
        <v>0</v>
      </c>
      <c r="J79" s="163">
        <f>SUMIF(Реализация!$E$7:$E$25,$C79,Реализация!AC$7:AC$25)</f>
        <v>0</v>
      </c>
      <c r="K79" s="163">
        <f>SUMIF(Реализация!$E$7:$E$25,$C79,Реализация!AD$7:AD$25)</f>
        <v>0</v>
      </c>
      <c r="L79" s="163">
        <f>SUMIF(Реализация!$E$7:$E$25,$C79,Реализация!AE$7:AE$25)</f>
        <v>0</v>
      </c>
      <c r="M79" s="163">
        <f>SUMIF(Реализация!$E$7:$E$25,$C79,Реализация!AF$7:AF$25)</f>
        <v>0</v>
      </c>
      <c r="N79" s="163">
        <f>SUMIF(Реализация!$E$7:$E$25,$C79,Реализация!AG$7:AG$25)</f>
        <v>0</v>
      </c>
      <c r="O79" s="163">
        <f>SUMIF(Реализация!$E$7:$E$25,$C79,Реализация!AH$7:AH$25)</f>
        <v>0</v>
      </c>
      <c r="P79" s="164">
        <f>SUM(D79,E79,F79,G79,H79,I79,J79,K79,L79,M79,N79,O79)</f>
        <v>0</v>
      </c>
    </row>
    <row r="80" spans="1:16" hidden="1" outlineLevel="1" x14ac:dyDescent="0.2">
      <c r="A80" s="161"/>
      <c r="B80" s="187" t="s">
        <v>109</v>
      </c>
      <c r="C80" s="766" t="str">
        <f t="shared" si="6"/>
        <v>П1205</v>
      </c>
      <c r="D80" s="272">
        <f>SUMIF(Реализация!$E$7:$E$25,$C80,Реализация!W$7:W$25)</f>
        <v>0</v>
      </c>
      <c r="E80" s="163">
        <f>SUMIF(Реализация!$E$7:$E$25,$C80,Реализация!X$7:X$25)</f>
        <v>0</v>
      </c>
      <c r="F80" s="163">
        <f>SUMIF(Реализация!$E$7:$E$25,$C80,Реализация!Y$7:Y$25)</f>
        <v>0</v>
      </c>
      <c r="G80" s="163">
        <f>SUMIF(Реализация!$E$7:$E$25,$C80,Реализация!Z$7:Z$25)</f>
        <v>0</v>
      </c>
      <c r="H80" s="163">
        <f>SUMIF(Реализация!$E$7:$E$25,$C80,Реализация!AA$7:AA$25)</f>
        <v>0</v>
      </c>
      <c r="I80" s="163">
        <f>SUMIF(Реализация!$E$7:$E$25,$C80,Реализация!AB$7:AB$25)</f>
        <v>0</v>
      </c>
      <c r="J80" s="163">
        <f>SUMIF(Реализация!$E$7:$E$25,$C80,Реализация!AC$7:AC$25)</f>
        <v>0</v>
      </c>
      <c r="K80" s="163">
        <f>SUMIF(Реализация!$E$7:$E$25,$C80,Реализация!AD$7:AD$25)</f>
        <v>0</v>
      </c>
      <c r="L80" s="163">
        <f>SUMIF(Реализация!$E$7:$E$25,$C80,Реализация!AE$7:AE$25)</f>
        <v>0</v>
      </c>
      <c r="M80" s="163">
        <f>SUMIF(Реализация!$E$7:$E$25,$C80,Реализация!AF$7:AF$25)</f>
        <v>0</v>
      </c>
      <c r="N80" s="163">
        <f>SUMIF(Реализация!$E$7:$E$25,$C80,Реализация!AG$7:AG$25)</f>
        <v>0</v>
      </c>
      <c r="O80" s="163">
        <f>SUMIF(Реализация!$E$7:$E$25,$C80,Реализация!AH$7:AH$25)</f>
        <v>0</v>
      </c>
      <c r="P80" s="164">
        <f t="shared" si="7"/>
        <v>0</v>
      </c>
    </row>
    <row r="81" spans="1:16" hidden="1" outlineLevel="1" x14ac:dyDescent="0.2">
      <c r="A81" s="161"/>
      <c r="B81" s="187" t="s">
        <v>110</v>
      </c>
      <c r="C81" s="766" t="str">
        <f t="shared" si="6"/>
        <v>П1206</v>
      </c>
      <c r="D81" s="272">
        <f>SUMIF(Реализация!$E$7:$E$25,$C81,Реализация!W$7:W$25)</f>
        <v>0</v>
      </c>
      <c r="E81" s="163">
        <f>SUMIF(Реализация!$E$7:$E$25,$C81,Реализация!X$7:X$25)</f>
        <v>0</v>
      </c>
      <c r="F81" s="163">
        <f>SUMIF(Реализация!$E$7:$E$25,$C81,Реализация!Y$7:Y$25)</f>
        <v>0</v>
      </c>
      <c r="G81" s="163">
        <f>SUMIF(Реализация!$E$7:$E$25,$C81,Реализация!Z$7:Z$25)</f>
        <v>0</v>
      </c>
      <c r="H81" s="163">
        <f>SUMIF(Реализация!$E$7:$E$25,$C81,Реализация!AA$7:AA$25)</f>
        <v>0</v>
      </c>
      <c r="I81" s="163">
        <f>SUMIF(Реализация!$E$7:$E$25,$C81,Реализация!AB$7:AB$25)</f>
        <v>0</v>
      </c>
      <c r="J81" s="163">
        <f>SUMIF(Реализация!$E$7:$E$25,$C81,Реализация!AC$7:AC$25)</f>
        <v>0</v>
      </c>
      <c r="K81" s="163">
        <f>SUMIF(Реализация!$E$7:$E$25,$C81,Реализация!AD$7:AD$25)</f>
        <v>0</v>
      </c>
      <c r="L81" s="163">
        <f>SUMIF(Реализация!$E$7:$E$25,$C81,Реализация!AE$7:AE$25)</f>
        <v>0</v>
      </c>
      <c r="M81" s="163">
        <f>SUMIF(Реализация!$E$7:$E$25,$C81,Реализация!AF$7:AF$25)</f>
        <v>0</v>
      </c>
      <c r="N81" s="163">
        <f>SUMIF(Реализация!$E$7:$E$25,$C81,Реализация!AG$7:AG$25)</f>
        <v>0</v>
      </c>
      <c r="O81" s="163">
        <f>SUMIF(Реализация!$E$7:$E$25,$C81,Реализация!AH$7:AH$25)</f>
        <v>0</v>
      </c>
      <c r="P81" s="164">
        <f t="shared" si="7"/>
        <v>0</v>
      </c>
    </row>
    <row r="82" spans="1:16" collapsed="1" x14ac:dyDescent="0.2">
      <c r="A82" s="161"/>
      <c r="B82" s="188" t="s">
        <v>415</v>
      </c>
      <c r="C82" s="165" t="str">
        <f>VLOOKUP($B82,Справочники!$B$355:$D$365,COLUMN(Справочники!D:D)-1,FALSE)</f>
        <v>Доходы от продажи Прод. 2</v>
      </c>
      <c r="D82" s="137">
        <f>SUM(D84:D93)</f>
        <v>0</v>
      </c>
      <c r="E82" s="193">
        <f t="shared" ref="E82:O82" si="8">SUM(E84:E93)</f>
        <v>0</v>
      </c>
      <c r="F82" s="193">
        <f t="shared" si="8"/>
        <v>0</v>
      </c>
      <c r="G82" s="193">
        <f t="shared" si="8"/>
        <v>0</v>
      </c>
      <c r="H82" s="193">
        <f t="shared" si="8"/>
        <v>0</v>
      </c>
      <c r="I82" s="193">
        <f t="shared" si="8"/>
        <v>0</v>
      </c>
      <c r="J82" s="193">
        <f t="shared" si="8"/>
        <v>0</v>
      </c>
      <c r="K82" s="193">
        <f t="shared" si="8"/>
        <v>0</v>
      </c>
      <c r="L82" s="193">
        <f t="shared" si="8"/>
        <v>0</v>
      </c>
      <c r="M82" s="193">
        <f t="shared" si="8"/>
        <v>0</v>
      </c>
      <c r="N82" s="193">
        <f t="shared" si="8"/>
        <v>0</v>
      </c>
      <c r="O82" s="193">
        <f t="shared" si="8"/>
        <v>0</v>
      </c>
      <c r="P82" s="164">
        <f t="shared" si="7"/>
        <v>0</v>
      </c>
    </row>
    <row r="83" spans="1:16" hidden="1" outlineLevel="1" x14ac:dyDescent="0.2">
      <c r="A83" s="161"/>
      <c r="B83" s="187"/>
      <c r="C83" s="191" t="s">
        <v>926</v>
      </c>
      <c r="D83" s="272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4">
        <f t="shared" si="7"/>
        <v>0</v>
      </c>
    </row>
    <row r="84" spans="1:16" hidden="1" outlineLevel="1" x14ac:dyDescent="0.2">
      <c r="A84" s="161"/>
      <c r="B84" s="187" t="s">
        <v>904</v>
      </c>
      <c r="C84" s="186" t="str">
        <f t="shared" si="6"/>
        <v>П1210</v>
      </c>
      <c r="D84" s="272">
        <f>SUMIF(Реализация!$E$7:$E$25,$C84,Реализация!W$7:W$25)</f>
        <v>0</v>
      </c>
      <c r="E84" s="163">
        <f>SUMIF(Реализация!$E$7:$E$25,$C84,Реализация!X$7:X$25)</f>
        <v>0</v>
      </c>
      <c r="F84" s="163">
        <f>SUMIF(Реализация!$E$7:$E$25,$C84,Реализация!Y$7:Y$25)</f>
        <v>0</v>
      </c>
      <c r="G84" s="163">
        <f>SUMIF(Реализация!$E$7:$E$25,$C84,Реализация!Z$7:Z$25)</f>
        <v>0</v>
      </c>
      <c r="H84" s="163">
        <f>SUMIF(Реализация!$E$7:$E$25,$C84,Реализация!AA$7:AA$25)</f>
        <v>0</v>
      </c>
      <c r="I84" s="163">
        <f>SUMIF(Реализация!$E$7:$E$25,$C84,Реализация!AB$7:AB$25)</f>
        <v>0</v>
      </c>
      <c r="J84" s="163">
        <f>SUMIF(Реализация!$E$7:$E$25,$C84,Реализация!AC$7:AC$25)</f>
        <v>0</v>
      </c>
      <c r="K84" s="163">
        <f>SUMIF(Реализация!$E$7:$E$25,$C84,Реализация!AD$7:AD$25)</f>
        <v>0</v>
      </c>
      <c r="L84" s="163">
        <f>SUMIF(Реализация!$E$7:$E$25,$C84,Реализация!AE$7:AE$25)</f>
        <v>0</v>
      </c>
      <c r="M84" s="163">
        <f>SUMIF(Реализация!$E$7:$E$25,$C84,Реализация!AF$7:AF$25)</f>
        <v>0</v>
      </c>
      <c r="N84" s="163">
        <f>SUMIF(Реализация!$E$7:$E$25,$C84,Реализация!AG$7:AG$25)</f>
        <v>0</v>
      </c>
      <c r="O84" s="163">
        <f>SUMIF(Реализация!$E$7:$E$25,$C84,Реализация!AH$7:AH$25)</f>
        <v>0</v>
      </c>
      <c r="P84" s="164">
        <f t="shared" si="7"/>
        <v>0</v>
      </c>
    </row>
    <row r="85" spans="1:16" hidden="1" outlineLevel="1" x14ac:dyDescent="0.2">
      <c r="A85" s="161"/>
      <c r="B85" s="187" t="s">
        <v>908</v>
      </c>
      <c r="C85" s="186" t="str">
        <f t="shared" si="6"/>
        <v>П1211</v>
      </c>
      <c r="D85" s="272">
        <f>SUMIF(Реализация!$E$7:$E$25,$C85,Реализация!W$7:W$25)</f>
        <v>0</v>
      </c>
      <c r="E85" s="163">
        <f>SUMIF(Реализация!$E$7:$E$25,$C85,Реализация!X$7:X$25)</f>
        <v>0</v>
      </c>
      <c r="F85" s="163">
        <f>SUMIF(Реализация!$E$7:$E$25,$C85,Реализация!Y$7:Y$25)</f>
        <v>0</v>
      </c>
      <c r="G85" s="163">
        <f>SUMIF(Реализация!$E$7:$E$25,$C85,Реализация!Z$7:Z$25)</f>
        <v>0</v>
      </c>
      <c r="H85" s="163">
        <f>SUMIF(Реализация!$E$7:$E$25,$C85,Реализация!AA$7:AA$25)</f>
        <v>0</v>
      </c>
      <c r="I85" s="163">
        <f>SUMIF(Реализация!$E$7:$E$25,$C85,Реализация!AB$7:AB$25)</f>
        <v>0</v>
      </c>
      <c r="J85" s="163">
        <f>SUMIF(Реализация!$E$7:$E$25,$C85,Реализация!AC$7:AC$25)</f>
        <v>0</v>
      </c>
      <c r="K85" s="163">
        <f>SUMIF(Реализация!$E$7:$E$25,$C85,Реализация!AD$7:AD$25)</f>
        <v>0</v>
      </c>
      <c r="L85" s="163">
        <f>SUMIF(Реализация!$E$7:$E$25,$C85,Реализация!AE$7:AE$25)</f>
        <v>0</v>
      </c>
      <c r="M85" s="163">
        <f>SUMIF(Реализация!$E$7:$E$25,$C85,Реализация!AF$7:AF$25)</f>
        <v>0</v>
      </c>
      <c r="N85" s="163">
        <f>SUMIF(Реализация!$E$7:$E$25,$C85,Реализация!AG$7:AG$25)</f>
        <v>0</v>
      </c>
      <c r="O85" s="163">
        <f>SUMIF(Реализация!$E$7:$E$25,$C85,Реализация!AH$7:AH$25)</f>
        <v>0</v>
      </c>
      <c r="P85" s="164">
        <f t="shared" si="7"/>
        <v>0</v>
      </c>
    </row>
    <row r="86" spans="1:16" hidden="1" outlineLevel="1" x14ac:dyDescent="0.2">
      <c r="A86" s="161"/>
      <c r="B86" s="187" t="s">
        <v>137</v>
      </c>
      <c r="C86" s="186" t="str">
        <f t="shared" si="6"/>
        <v>П1212</v>
      </c>
      <c r="D86" s="272">
        <f>SUMIF(Реализация!$E$7:$E$25,$C86,Реализация!W$7:W$25)</f>
        <v>0</v>
      </c>
      <c r="E86" s="163">
        <f>SUMIF(Реализация!$E$7:$E$25,$C86,Реализация!X$7:X$25)</f>
        <v>0</v>
      </c>
      <c r="F86" s="163">
        <f>SUMIF(Реализация!$E$7:$E$25,$C86,Реализация!Y$7:Y$25)</f>
        <v>0</v>
      </c>
      <c r="G86" s="163">
        <f>SUMIF(Реализация!$E$7:$E$25,$C86,Реализация!Z$7:Z$25)</f>
        <v>0</v>
      </c>
      <c r="H86" s="163">
        <f>SUMIF(Реализация!$E$7:$E$25,$C86,Реализация!AA$7:AA$25)</f>
        <v>0</v>
      </c>
      <c r="I86" s="163">
        <f>SUMIF(Реализация!$E$7:$E$25,$C86,Реализация!AB$7:AB$25)</f>
        <v>0</v>
      </c>
      <c r="J86" s="163">
        <f>SUMIF(Реализация!$E$7:$E$25,$C86,Реализация!AC$7:AC$25)</f>
        <v>0</v>
      </c>
      <c r="K86" s="163">
        <f>SUMIF(Реализация!$E$7:$E$25,$C86,Реализация!AD$7:AD$25)</f>
        <v>0</v>
      </c>
      <c r="L86" s="163">
        <f>SUMIF(Реализация!$E$7:$E$25,$C86,Реализация!AE$7:AE$25)</f>
        <v>0</v>
      </c>
      <c r="M86" s="163">
        <f>SUMIF(Реализация!$E$7:$E$25,$C86,Реализация!AF$7:AF$25)</f>
        <v>0</v>
      </c>
      <c r="N86" s="163">
        <f>SUMIF(Реализация!$E$7:$E$25,$C86,Реализация!AG$7:AG$25)</f>
        <v>0</v>
      </c>
      <c r="O86" s="163">
        <f>SUMIF(Реализация!$E$7:$E$25,$C86,Реализация!AH$7:AH$25)</f>
        <v>0</v>
      </c>
      <c r="P86" s="164">
        <f t="shared" si="7"/>
        <v>0</v>
      </c>
    </row>
    <row r="87" spans="1:16" hidden="1" outlineLevel="1" x14ac:dyDescent="0.2">
      <c r="A87" s="161"/>
      <c r="B87" s="187" t="s">
        <v>138</v>
      </c>
      <c r="C87" s="186" t="str">
        <f t="shared" si="6"/>
        <v>П1213</v>
      </c>
      <c r="D87" s="272">
        <f>SUMIF(Реализация!$E$7:$E$25,$C87,Реализация!W$7:W$25)</f>
        <v>0</v>
      </c>
      <c r="E87" s="163">
        <f>SUMIF(Реализация!$E$7:$E$25,$C87,Реализация!X$7:X$25)</f>
        <v>0</v>
      </c>
      <c r="F87" s="163">
        <f>SUMIF(Реализация!$E$7:$E$25,$C87,Реализация!Y$7:Y$25)</f>
        <v>0</v>
      </c>
      <c r="G87" s="163">
        <f>SUMIF(Реализация!$E$7:$E$25,$C87,Реализация!Z$7:Z$25)</f>
        <v>0</v>
      </c>
      <c r="H87" s="163">
        <f>SUMIF(Реализация!$E$7:$E$25,$C87,Реализация!AA$7:AA$25)</f>
        <v>0</v>
      </c>
      <c r="I87" s="163">
        <f>SUMIF(Реализация!$E$7:$E$25,$C87,Реализация!AB$7:AB$25)</f>
        <v>0</v>
      </c>
      <c r="J87" s="163">
        <f>SUMIF(Реализация!$E$7:$E$25,$C87,Реализация!AC$7:AC$25)</f>
        <v>0</v>
      </c>
      <c r="K87" s="163">
        <f>SUMIF(Реализация!$E$7:$E$25,$C87,Реализация!AD$7:AD$25)</f>
        <v>0</v>
      </c>
      <c r="L87" s="163">
        <f>SUMIF(Реализация!$E$7:$E$25,$C87,Реализация!AE$7:AE$25)</f>
        <v>0</v>
      </c>
      <c r="M87" s="163">
        <f>SUMIF(Реализация!$E$7:$E$25,$C87,Реализация!AF$7:AF$25)</f>
        <v>0</v>
      </c>
      <c r="N87" s="163">
        <f>SUMIF(Реализация!$E$7:$E$25,$C87,Реализация!AG$7:AG$25)</f>
        <v>0</v>
      </c>
      <c r="O87" s="163">
        <f>SUMIF(Реализация!$E$7:$E$25,$C87,Реализация!AH$7:AH$25)</f>
        <v>0</v>
      </c>
      <c r="P87" s="164">
        <f t="shared" si="7"/>
        <v>0</v>
      </c>
    </row>
    <row r="88" spans="1:16" hidden="1" outlineLevel="1" x14ac:dyDescent="0.2">
      <c r="A88" s="161"/>
      <c r="B88" s="187" t="s">
        <v>139</v>
      </c>
      <c r="C88" s="186" t="str">
        <f t="shared" si="6"/>
        <v>П1214</v>
      </c>
      <c r="D88" s="272">
        <f>SUMIF(Реализация!$E$7:$E$25,$C88,Реализация!W$7:W$25)</f>
        <v>0</v>
      </c>
      <c r="E88" s="163">
        <f>SUMIF(Реализация!$E$7:$E$25,$C88,Реализация!X$7:X$25)</f>
        <v>0</v>
      </c>
      <c r="F88" s="163">
        <f>SUMIF(Реализация!$E$7:$E$25,$C88,Реализация!Y$7:Y$25)</f>
        <v>0</v>
      </c>
      <c r="G88" s="163">
        <f>SUMIF(Реализация!$E$7:$E$25,$C88,Реализация!Z$7:Z$25)</f>
        <v>0</v>
      </c>
      <c r="H88" s="163">
        <f>SUMIF(Реализация!$E$7:$E$25,$C88,Реализация!AA$7:AA$25)</f>
        <v>0</v>
      </c>
      <c r="I88" s="163">
        <f>SUMIF(Реализация!$E$7:$E$25,$C88,Реализация!AB$7:AB$25)</f>
        <v>0</v>
      </c>
      <c r="J88" s="163">
        <f>SUMIF(Реализация!$E$7:$E$25,$C88,Реализация!AC$7:AC$25)</f>
        <v>0</v>
      </c>
      <c r="K88" s="163">
        <f>SUMIF(Реализация!$E$7:$E$25,$C88,Реализация!AD$7:AD$25)</f>
        <v>0</v>
      </c>
      <c r="L88" s="163">
        <f>SUMIF(Реализация!$E$7:$E$25,$C88,Реализация!AE$7:AE$25)</f>
        <v>0</v>
      </c>
      <c r="M88" s="163">
        <f>SUMIF(Реализация!$E$7:$E$25,$C88,Реализация!AF$7:AF$25)</f>
        <v>0</v>
      </c>
      <c r="N88" s="163">
        <f>SUMIF(Реализация!$E$7:$E$25,$C88,Реализация!AG$7:AG$25)</f>
        <v>0</v>
      </c>
      <c r="O88" s="163">
        <f>SUMIF(Реализация!$E$7:$E$25,$C88,Реализация!AH$7:AH$25)</f>
        <v>0</v>
      </c>
      <c r="P88" s="164">
        <f t="shared" si="7"/>
        <v>0</v>
      </c>
    </row>
    <row r="89" spans="1:16" hidden="1" outlineLevel="1" x14ac:dyDescent="0.2">
      <c r="A89" s="161"/>
      <c r="B89" s="187" t="s">
        <v>140</v>
      </c>
      <c r="C89" s="186" t="str">
        <f t="shared" si="6"/>
        <v>П1215</v>
      </c>
      <c r="D89" s="272">
        <f>SUMIF(Реализация!$E$7:$E$25,$C89,Реализация!W$7:W$25)</f>
        <v>0</v>
      </c>
      <c r="E89" s="163">
        <f>SUMIF(Реализация!$E$7:$E$25,$C89,Реализация!X$7:X$25)</f>
        <v>0</v>
      </c>
      <c r="F89" s="163">
        <f>SUMIF(Реализация!$E$7:$E$25,$C89,Реализация!Y$7:Y$25)</f>
        <v>0</v>
      </c>
      <c r="G89" s="163">
        <f>SUMIF(Реализация!$E$7:$E$25,$C89,Реализация!Z$7:Z$25)</f>
        <v>0</v>
      </c>
      <c r="H89" s="163">
        <f>SUMIF(Реализация!$E$7:$E$25,$C89,Реализация!AA$7:AA$25)</f>
        <v>0</v>
      </c>
      <c r="I89" s="163">
        <f>SUMIF(Реализация!$E$7:$E$25,$C89,Реализация!AB$7:AB$25)</f>
        <v>0</v>
      </c>
      <c r="J89" s="163">
        <f>SUMIF(Реализация!$E$7:$E$25,$C89,Реализация!AC$7:AC$25)</f>
        <v>0</v>
      </c>
      <c r="K89" s="163">
        <f>SUMIF(Реализация!$E$7:$E$25,$C89,Реализация!AD$7:AD$25)</f>
        <v>0</v>
      </c>
      <c r="L89" s="163">
        <f>SUMIF(Реализация!$E$7:$E$25,$C89,Реализация!AE$7:AE$25)</f>
        <v>0</v>
      </c>
      <c r="M89" s="163">
        <f>SUMIF(Реализация!$E$7:$E$25,$C89,Реализация!AF$7:AF$25)</f>
        <v>0</v>
      </c>
      <c r="N89" s="163">
        <f>SUMIF(Реализация!$E$7:$E$25,$C89,Реализация!AG$7:AG$25)</f>
        <v>0</v>
      </c>
      <c r="O89" s="163">
        <f>SUMIF(Реализация!$E$7:$E$25,$C89,Реализация!AH$7:AH$25)</f>
        <v>0</v>
      </c>
      <c r="P89" s="164">
        <f t="shared" si="7"/>
        <v>0</v>
      </c>
    </row>
    <row r="90" spans="1:16" hidden="1" outlineLevel="1" x14ac:dyDescent="0.2">
      <c r="A90" s="161"/>
      <c r="B90" s="187" t="s">
        <v>141</v>
      </c>
      <c r="C90" s="186" t="str">
        <f t="shared" si="6"/>
        <v>П1216</v>
      </c>
      <c r="D90" s="272">
        <f>SUMIF(Реализация!$E$7:$E$25,$C90,Реализация!W$7:W$25)</f>
        <v>0</v>
      </c>
      <c r="E90" s="163">
        <f>SUMIF(Реализация!$E$7:$E$25,$C90,Реализация!X$7:X$25)</f>
        <v>0</v>
      </c>
      <c r="F90" s="163">
        <f>SUMIF(Реализация!$E$7:$E$25,$C90,Реализация!Y$7:Y$25)</f>
        <v>0</v>
      </c>
      <c r="G90" s="163">
        <f>SUMIF(Реализация!$E$7:$E$25,$C90,Реализация!Z$7:Z$25)</f>
        <v>0</v>
      </c>
      <c r="H90" s="163">
        <f>SUMIF(Реализация!$E$7:$E$25,$C90,Реализация!AA$7:AA$25)</f>
        <v>0</v>
      </c>
      <c r="I90" s="163">
        <f>SUMIF(Реализация!$E$7:$E$25,$C90,Реализация!AB$7:AB$25)</f>
        <v>0</v>
      </c>
      <c r="J90" s="163">
        <f>SUMIF(Реализация!$E$7:$E$25,$C90,Реализация!AC$7:AC$25)</f>
        <v>0</v>
      </c>
      <c r="K90" s="163">
        <f>SUMIF(Реализация!$E$7:$E$25,$C90,Реализация!AD$7:AD$25)</f>
        <v>0</v>
      </c>
      <c r="L90" s="163">
        <f>SUMIF(Реализация!$E$7:$E$25,$C90,Реализация!AE$7:AE$25)</f>
        <v>0</v>
      </c>
      <c r="M90" s="163">
        <f>SUMIF(Реализация!$E$7:$E$25,$C90,Реализация!AF$7:AF$25)</f>
        <v>0</v>
      </c>
      <c r="N90" s="163">
        <f>SUMIF(Реализация!$E$7:$E$25,$C90,Реализация!AG$7:AG$25)</f>
        <v>0</v>
      </c>
      <c r="O90" s="163">
        <f>SUMIF(Реализация!$E$7:$E$25,$C90,Реализация!AH$7:AH$25)</f>
        <v>0</v>
      </c>
      <c r="P90" s="164">
        <f t="shared" si="7"/>
        <v>0</v>
      </c>
    </row>
    <row r="91" spans="1:16" hidden="1" outlineLevel="1" x14ac:dyDescent="0.2">
      <c r="A91" s="161"/>
      <c r="B91" s="187" t="s">
        <v>142</v>
      </c>
      <c r="C91" s="186" t="str">
        <f t="shared" si="6"/>
        <v>П1217</v>
      </c>
      <c r="D91" s="272">
        <f>SUMIF(Реализация!$E$7:$E$25,$C91,Реализация!W$7:W$25)</f>
        <v>0</v>
      </c>
      <c r="E91" s="163">
        <f>SUMIF(Реализация!$E$7:$E$25,$C91,Реализация!X$7:X$25)</f>
        <v>0</v>
      </c>
      <c r="F91" s="163">
        <f>SUMIF(Реализация!$E$7:$E$25,$C91,Реализация!Y$7:Y$25)</f>
        <v>0</v>
      </c>
      <c r="G91" s="163">
        <f>SUMIF(Реализация!$E$7:$E$25,$C91,Реализация!Z$7:Z$25)</f>
        <v>0</v>
      </c>
      <c r="H91" s="163">
        <f>SUMIF(Реализация!$E$7:$E$25,$C91,Реализация!AA$7:AA$25)</f>
        <v>0</v>
      </c>
      <c r="I91" s="163">
        <f>SUMIF(Реализация!$E$7:$E$25,$C91,Реализация!AB$7:AB$25)</f>
        <v>0</v>
      </c>
      <c r="J91" s="163">
        <f>SUMIF(Реализация!$E$7:$E$25,$C91,Реализация!AC$7:AC$25)</f>
        <v>0</v>
      </c>
      <c r="K91" s="163">
        <f>SUMIF(Реализация!$E$7:$E$25,$C91,Реализация!AD$7:AD$25)</f>
        <v>0</v>
      </c>
      <c r="L91" s="163">
        <f>SUMIF(Реализация!$E$7:$E$25,$C91,Реализация!AE$7:AE$25)</f>
        <v>0</v>
      </c>
      <c r="M91" s="163">
        <f>SUMIF(Реализация!$E$7:$E$25,$C91,Реализация!AF$7:AF$25)</f>
        <v>0</v>
      </c>
      <c r="N91" s="163">
        <f>SUMIF(Реализация!$E$7:$E$25,$C91,Реализация!AG$7:AG$25)</f>
        <v>0</v>
      </c>
      <c r="O91" s="163">
        <f>SUMIF(Реализация!$E$7:$E$25,$C91,Реализация!AH$7:AH$25)</f>
        <v>0</v>
      </c>
      <c r="P91" s="164">
        <f t="shared" si="7"/>
        <v>0</v>
      </c>
    </row>
    <row r="92" spans="1:16" hidden="1" outlineLevel="1" x14ac:dyDescent="0.2">
      <c r="A92" s="161"/>
      <c r="B92" s="187" t="s">
        <v>143</v>
      </c>
      <c r="C92" s="186" t="str">
        <f t="shared" si="6"/>
        <v>П1218</v>
      </c>
      <c r="D92" s="272">
        <f>SUMIF(Реализация!$E$7:$E$25,$C92,Реализация!W$7:W$25)</f>
        <v>0</v>
      </c>
      <c r="E92" s="163">
        <f>SUMIF(Реализация!$E$7:$E$25,$C92,Реализация!X$7:X$25)</f>
        <v>0</v>
      </c>
      <c r="F92" s="163">
        <f>SUMIF(Реализация!$E$7:$E$25,$C92,Реализация!Y$7:Y$25)</f>
        <v>0</v>
      </c>
      <c r="G92" s="163">
        <f>SUMIF(Реализация!$E$7:$E$25,$C92,Реализация!Z$7:Z$25)</f>
        <v>0</v>
      </c>
      <c r="H92" s="163">
        <f>SUMIF(Реализация!$E$7:$E$25,$C92,Реализация!AA$7:AA$25)</f>
        <v>0</v>
      </c>
      <c r="I92" s="163">
        <f>SUMIF(Реализация!$E$7:$E$25,$C92,Реализация!AB$7:AB$25)</f>
        <v>0</v>
      </c>
      <c r="J92" s="163">
        <f>SUMIF(Реализация!$E$7:$E$25,$C92,Реализация!AC$7:AC$25)</f>
        <v>0</v>
      </c>
      <c r="K92" s="163">
        <f>SUMIF(Реализация!$E$7:$E$25,$C92,Реализация!AD$7:AD$25)</f>
        <v>0</v>
      </c>
      <c r="L92" s="163">
        <f>SUMIF(Реализация!$E$7:$E$25,$C92,Реализация!AE$7:AE$25)</f>
        <v>0</v>
      </c>
      <c r="M92" s="163">
        <f>SUMIF(Реализация!$E$7:$E$25,$C92,Реализация!AF$7:AF$25)</f>
        <v>0</v>
      </c>
      <c r="N92" s="163">
        <f>SUMIF(Реализация!$E$7:$E$25,$C92,Реализация!AG$7:AG$25)</f>
        <v>0</v>
      </c>
      <c r="O92" s="163">
        <f>SUMIF(Реализация!$E$7:$E$25,$C92,Реализация!AH$7:AH$25)</f>
        <v>0</v>
      </c>
      <c r="P92" s="164">
        <f t="shared" si="7"/>
        <v>0</v>
      </c>
    </row>
    <row r="93" spans="1:16" hidden="1" outlineLevel="1" x14ac:dyDescent="0.2">
      <c r="A93" s="161"/>
      <c r="B93" s="187" t="s">
        <v>144</v>
      </c>
      <c r="C93" s="186" t="str">
        <f t="shared" si="6"/>
        <v>П1219</v>
      </c>
      <c r="D93" s="272">
        <f>SUMIF(Реализация!$E$7:$E$25,$C93,Реализация!W$7:W$25)</f>
        <v>0</v>
      </c>
      <c r="E93" s="163">
        <f>SUMIF(Реализация!$E$7:$E$25,$C93,Реализация!X$7:X$25)</f>
        <v>0</v>
      </c>
      <c r="F93" s="163">
        <f>SUMIF(Реализация!$E$7:$E$25,$C93,Реализация!Y$7:Y$25)</f>
        <v>0</v>
      </c>
      <c r="G93" s="163">
        <f>SUMIF(Реализация!$E$7:$E$25,$C93,Реализация!Z$7:Z$25)</f>
        <v>0</v>
      </c>
      <c r="H93" s="163">
        <f>SUMIF(Реализация!$E$7:$E$25,$C93,Реализация!AA$7:AA$25)</f>
        <v>0</v>
      </c>
      <c r="I93" s="163">
        <f>SUMIF(Реализация!$E$7:$E$25,$C93,Реализация!AB$7:AB$25)</f>
        <v>0</v>
      </c>
      <c r="J93" s="163">
        <f>SUMIF(Реализация!$E$7:$E$25,$C93,Реализация!AC$7:AC$25)</f>
        <v>0</v>
      </c>
      <c r="K93" s="163">
        <f>SUMIF(Реализация!$E$7:$E$25,$C93,Реализация!AD$7:AD$25)</f>
        <v>0</v>
      </c>
      <c r="L93" s="163">
        <f>SUMIF(Реализация!$E$7:$E$25,$C93,Реализация!AE$7:AE$25)</f>
        <v>0</v>
      </c>
      <c r="M93" s="163">
        <f>SUMIF(Реализация!$E$7:$E$25,$C93,Реализация!AF$7:AF$25)</f>
        <v>0</v>
      </c>
      <c r="N93" s="163">
        <f>SUMIF(Реализация!$E$7:$E$25,$C93,Реализация!AG$7:AG$25)</f>
        <v>0</v>
      </c>
      <c r="O93" s="163">
        <f>SUMIF(Реализация!$E$7:$E$25,$C93,Реализация!AH$7:AH$25)</f>
        <v>0</v>
      </c>
      <c r="P93" s="164">
        <f t="shared" si="7"/>
        <v>0</v>
      </c>
    </row>
    <row r="94" spans="1:16" collapsed="1" x14ac:dyDescent="0.2">
      <c r="A94" s="161"/>
      <c r="B94" s="188" t="s">
        <v>416</v>
      </c>
      <c r="C94" s="165" t="str">
        <f>VLOOKUP($B94,Справочники!$B$355:$D$365,COLUMN(Справочники!D:D)-1,FALSE)</f>
        <v>Доходы от продажи материалов и продуктов на основе Прод.</v>
      </c>
      <c r="D94" s="137">
        <f>Реализация!W45</f>
        <v>0</v>
      </c>
      <c r="E94" s="193">
        <f>Реализация!X45</f>
        <v>0</v>
      </c>
      <c r="F94" s="193">
        <f>Реализация!Y45</f>
        <v>0</v>
      </c>
      <c r="G94" s="193">
        <f>Реализация!Z45</f>
        <v>0</v>
      </c>
      <c r="H94" s="193">
        <f>Реализация!AA45</f>
        <v>0</v>
      </c>
      <c r="I94" s="193">
        <f>Реализация!AB45</f>
        <v>0</v>
      </c>
      <c r="J94" s="193">
        <f>Реализация!AC45</f>
        <v>0</v>
      </c>
      <c r="K94" s="193">
        <f>Реализация!AD45</f>
        <v>0</v>
      </c>
      <c r="L94" s="193">
        <f>Реализация!AE45</f>
        <v>0</v>
      </c>
      <c r="M94" s="193">
        <f>Реализация!AF45</f>
        <v>0</v>
      </c>
      <c r="N94" s="193">
        <f>Реализация!AG45</f>
        <v>0</v>
      </c>
      <c r="O94" s="193">
        <f>Реализация!AH45</f>
        <v>0</v>
      </c>
      <c r="P94" s="164">
        <f t="shared" si="7"/>
        <v>0</v>
      </c>
    </row>
    <row r="95" spans="1:16" hidden="1" outlineLevel="1" x14ac:dyDescent="0.2">
      <c r="A95" s="161"/>
      <c r="B95" s="187"/>
      <c r="C95" s="191" t="s">
        <v>926</v>
      </c>
      <c r="D95" s="272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4">
        <f t="shared" si="7"/>
        <v>0</v>
      </c>
    </row>
    <row r="96" spans="1:16" hidden="1" outlineLevel="1" x14ac:dyDescent="0.2">
      <c r="A96" s="161"/>
      <c r="B96" s="187" t="s">
        <v>382</v>
      </c>
      <c r="C96" s="186" t="str">
        <f t="shared" si="6"/>
        <v>Продукция 3</v>
      </c>
      <c r="D96" s="272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4">
        <f t="shared" si="7"/>
        <v>0</v>
      </c>
    </row>
    <row r="97" spans="1:16" hidden="1" outlineLevel="1" collapsed="1" x14ac:dyDescent="0.2">
      <c r="A97" s="161"/>
      <c r="B97" s="187" t="s">
        <v>906</v>
      </c>
      <c r="C97" s="186" t="str">
        <f t="shared" si="6"/>
        <v>П1221</v>
      </c>
      <c r="D97" s="272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4">
        <f t="shared" si="7"/>
        <v>0</v>
      </c>
    </row>
    <row r="98" spans="1:16" hidden="1" outlineLevel="2" collapsed="1" x14ac:dyDescent="0.2">
      <c r="A98" s="161"/>
      <c r="B98" s="187" t="s">
        <v>145</v>
      </c>
      <c r="C98" s="186" t="str">
        <f t="shared" si="6"/>
        <v>П1222</v>
      </c>
      <c r="D98" s="272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4">
        <f t="shared" si="7"/>
        <v>0</v>
      </c>
    </row>
    <row r="99" spans="1:16" hidden="1" outlineLevel="3" collapsed="1" x14ac:dyDescent="0.2">
      <c r="A99" s="161"/>
      <c r="B99" s="187" t="s">
        <v>337</v>
      </c>
      <c r="C99" s="186" t="str">
        <f t="shared" si="6"/>
        <v>П1223</v>
      </c>
      <c r="D99" s="272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4">
        <f t="shared" si="7"/>
        <v>0</v>
      </c>
    </row>
    <row r="100" spans="1:16" hidden="1" outlineLevel="4" x14ac:dyDescent="0.2">
      <c r="A100" s="161"/>
      <c r="B100" s="187" t="s">
        <v>338</v>
      </c>
      <c r="C100" s="186" t="str">
        <f t="shared" si="6"/>
        <v>П1224</v>
      </c>
      <c r="D100" s="272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64">
        <f t="shared" si="7"/>
        <v>0</v>
      </c>
    </row>
    <row r="101" spans="1:16" hidden="1" outlineLevel="3" collapsed="1" x14ac:dyDescent="0.2">
      <c r="A101" s="161"/>
      <c r="B101" s="187" t="s">
        <v>339</v>
      </c>
      <c r="C101" s="186" t="str">
        <f t="shared" si="6"/>
        <v>П1225</v>
      </c>
      <c r="D101" s="272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4">
        <f t="shared" si="7"/>
        <v>0</v>
      </c>
    </row>
    <row r="102" spans="1:16" hidden="1" outlineLevel="4" x14ac:dyDescent="0.2">
      <c r="A102" s="161"/>
      <c r="B102" s="187" t="s">
        <v>340</v>
      </c>
      <c r="C102" s="186" t="str">
        <f t="shared" si="6"/>
        <v>П1226</v>
      </c>
      <c r="D102" s="272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4">
        <f t="shared" si="7"/>
        <v>0</v>
      </c>
    </row>
    <row r="103" spans="1:16" hidden="1" outlineLevel="2" x14ac:dyDescent="0.2">
      <c r="A103" s="161"/>
      <c r="B103" s="187" t="s">
        <v>341</v>
      </c>
      <c r="C103" s="186" t="str">
        <f t="shared" si="6"/>
        <v>П1227</v>
      </c>
      <c r="D103" s="272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4">
        <f t="shared" si="7"/>
        <v>0</v>
      </c>
    </row>
    <row r="104" spans="1:16" hidden="1" outlineLevel="1" collapsed="1" x14ac:dyDescent="0.2">
      <c r="A104" s="161"/>
      <c r="B104" s="187" t="s">
        <v>907</v>
      </c>
      <c r="C104" s="186" t="str">
        <f t="shared" si="6"/>
        <v>П1228</v>
      </c>
      <c r="D104" s="272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4">
        <f t="shared" si="7"/>
        <v>0</v>
      </c>
    </row>
    <row r="105" spans="1:16" hidden="1" outlineLevel="2" collapsed="1" x14ac:dyDescent="0.2">
      <c r="A105" s="161"/>
      <c r="B105" s="187" t="s">
        <v>342</v>
      </c>
      <c r="C105" s="186" t="str">
        <f t="shared" si="6"/>
        <v>П33</v>
      </c>
      <c r="D105" s="272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4">
        <f t="shared" si="7"/>
        <v>0</v>
      </c>
    </row>
    <row r="106" spans="1:16" hidden="1" outlineLevel="3" x14ac:dyDescent="0.2">
      <c r="A106" s="161"/>
      <c r="B106" s="187" t="s">
        <v>343</v>
      </c>
      <c r="C106" s="186" t="str">
        <f t="shared" si="6"/>
        <v>П331</v>
      </c>
      <c r="D106" s="272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4">
        <f t="shared" si="7"/>
        <v>0</v>
      </c>
    </row>
    <row r="107" spans="1:16" hidden="1" outlineLevel="3" x14ac:dyDescent="0.2">
      <c r="A107" s="161"/>
      <c r="B107" s="187" t="s">
        <v>344</v>
      </c>
      <c r="C107" s="186" t="str">
        <f t="shared" si="6"/>
        <v>П332</v>
      </c>
      <c r="D107" s="272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4">
        <f t="shared" si="7"/>
        <v>0</v>
      </c>
    </row>
    <row r="108" spans="1:16" hidden="1" outlineLevel="3" x14ac:dyDescent="0.2">
      <c r="A108" s="161"/>
      <c r="B108" s="187" t="s">
        <v>345</v>
      </c>
      <c r="C108" s="186" t="str">
        <f t="shared" si="6"/>
        <v>П333</v>
      </c>
      <c r="D108" s="272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4">
        <f t="shared" si="7"/>
        <v>0</v>
      </c>
    </row>
    <row r="109" spans="1:16" hidden="1" outlineLevel="3" x14ac:dyDescent="0.2">
      <c r="A109" s="161"/>
      <c r="B109" s="187" t="s">
        <v>346</v>
      </c>
      <c r="C109" s="186" t="str">
        <f t="shared" si="6"/>
        <v>П334</v>
      </c>
      <c r="D109" s="272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4">
        <f t="shared" si="7"/>
        <v>0</v>
      </c>
    </row>
    <row r="110" spans="1:16" hidden="1" outlineLevel="3" x14ac:dyDescent="0.2">
      <c r="A110" s="161"/>
      <c r="B110" s="187" t="s">
        <v>347</v>
      </c>
      <c r="C110" s="186" t="str">
        <f t="shared" si="6"/>
        <v>П335</v>
      </c>
      <c r="D110" s="272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4">
        <f t="shared" si="7"/>
        <v>0</v>
      </c>
    </row>
    <row r="111" spans="1:16" hidden="1" outlineLevel="3" x14ac:dyDescent="0.2">
      <c r="A111" s="161"/>
      <c r="B111" s="187" t="s">
        <v>348</v>
      </c>
      <c r="C111" s="186" t="str">
        <f t="shared" si="6"/>
        <v>П336</v>
      </c>
      <c r="D111" s="272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4">
        <f t="shared" si="7"/>
        <v>0</v>
      </c>
    </row>
    <row r="112" spans="1:16" hidden="1" outlineLevel="3" x14ac:dyDescent="0.2">
      <c r="A112" s="161"/>
      <c r="B112" s="187" t="s">
        <v>349</v>
      </c>
      <c r="C112" s="186" t="str">
        <f t="shared" si="6"/>
        <v>П337</v>
      </c>
      <c r="D112" s="272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4">
        <f t="shared" si="7"/>
        <v>0</v>
      </c>
    </row>
    <row r="113" spans="1:16" hidden="1" outlineLevel="3" x14ac:dyDescent="0.2">
      <c r="A113" s="161"/>
      <c r="B113" s="187" t="s">
        <v>350</v>
      </c>
      <c r="C113" s="186" t="str">
        <f t="shared" si="6"/>
        <v>П338</v>
      </c>
      <c r="D113" s="272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164">
        <f t="shared" si="7"/>
        <v>0</v>
      </c>
    </row>
    <row r="114" spans="1:16" hidden="1" outlineLevel="2" x14ac:dyDescent="0.2">
      <c r="A114" s="161"/>
      <c r="B114" s="187" t="s">
        <v>351</v>
      </c>
      <c r="C114" s="186" t="str">
        <f t="shared" si="6"/>
        <v>П34</v>
      </c>
      <c r="D114" s="272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4">
        <f t="shared" si="7"/>
        <v>0</v>
      </c>
    </row>
    <row r="115" spans="1:16" hidden="1" outlineLevel="3" x14ac:dyDescent="0.2">
      <c r="A115" s="161"/>
      <c r="B115" s="187" t="s">
        <v>352</v>
      </c>
      <c r="C115" s="186" t="str">
        <f t="shared" si="6"/>
        <v>П341</v>
      </c>
      <c r="D115" s="272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4">
        <f t="shared" si="7"/>
        <v>0</v>
      </c>
    </row>
    <row r="116" spans="1:16" hidden="1" outlineLevel="3" x14ac:dyDescent="0.2">
      <c r="A116" s="161"/>
      <c r="B116" s="187" t="s">
        <v>353</v>
      </c>
      <c r="C116" s="186" t="str">
        <f t="shared" si="6"/>
        <v>П342</v>
      </c>
      <c r="D116" s="272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4">
        <f t="shared" si="7"/>
        <v>0</v>
      </c>
    </row>
    <row r="117" spans="1:16" hidden="1" outlineLevel="3" x14ac:dyDescent="0.2">
      <c r="A117" s="161"/>
      <c r="B117" s="187" t="s">
        <v>354</v>
      </c>
      <c r="C117" s="186" t="str">
        <f t="shared" si="6"/>
        <v>П343</v>
      </c>
      <c r="D117" s="272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4">
        <f t="shared" si="7"/>
        <v>0</v>
      </c>
    </row>
    <row r="118" spans="1:16" hidden="1" outlineLevel="3" x14ac:dyDescent="0.2">
      <c r="A118" s="161"/>
      <c r="B118" s="187" t="s">
        <v>355</v>
      </c>
      <c r="C118" s="186" t="str">
        <f t="shared" si="6"/>
        <v>П344</v>
      </c>
      <c r="D118" s="272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4">
        <f t="shared" si="7"/>
        <v>0</v>
      </c>
    </row>
    <row r="119" spans="1:16" hidden="1" outlineLevel="3" x14ac:dyDescent="0.2">
      <c r="A119" s="161"/>
      <c r="B119" s="187" t="s">
        <v>356</v>
      </c>
      <c r="C119" s="186" t="str">
        <f t="shared" si="6"/>
        <v>П345</v>
      </c>
      <c r="D119" s="272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4">
        <f t="shared" si="7"/>
        <v>0</v>
      </c>
    </row>
    <row r="120" spans="1:16" collapsed="1" x14ac:dyDescent="0.2">
      <c r="A120" s="161"/>
      <c r="B120" s="188" t="s">
        <v>418</v>
      </c>
      <c r="C120" s="165" t="str">
        <f>VLOOKUP($B120,Справочники!$B$355:$D$365,COLUMN(Справочники!D:D)-1,FALSE)</f>
        <v>Доходы от продажи отходов</v>
      </c>
      <c r="D120" s="137">
        <f>D121</f>
        <v>0</v>
      </c>
      <c r="E120" s="193">
        <f t="shared" ref="E120:O120" si="9">E121</f>
        <v>0</v>
      </c>
      <c r="F120" s="193">
        <f t="shared" si="9"/>
        <v>0</v>
      </c>
      <c r="G120" s="193">
        <f t="shared" si="9"/>
        <v>0</v>
      </c>
      <c r="H120" s="193">
        <f t="shared" si="9"/>
        <v>0</v>
      </c>
      <c r="I120" s="193">
        <f t="shared" si="9"/>
        <v>0</v>
      </c>
      <c r="J120" s="193">
        <f t="shared" si="9"/>
        <v>0</v>
      </c>
      <c r="K120" s="193">
        <f t="shared" si="9"/>
        <v>0</v>
      </c>
      <c r="L120" s="193">
        <f t="shared" si="9"/>
        <v>0</v>
      </c>
      <c r="M120" s="193">
        <f t="shared" si="9"/>
        <v>0</v>
      </c>
      <c r="N120" s="193">
        <f t="shared" si="9"/>
        <v>0</v>
      </c>
      <c r="O120" s="193">
        <f t="shared" si="9"/>
        <v>0</v>
      </c>
      <c r="P120" s="164">
        <f>SUM(D120,E120,F120,G120,H120,I120,J120,K120,L120,M120,N120,O120)</f>
        <v>0</v>
      </c>
    </row>
    <row r="121" spans="1:16" hidden="1" outlineLevel="1" x14ac:dyDescent="0.2">
      <c r="A121" s="161"/>
      <c r="B121" s="187" t="s">
        <v>80</v>
      </c>
      <c r="C121" s="186" t="str">
        <f t="shared" si="6"/>
        <v>Отходы</v>
      </c>
      <c r="D121" s="272">
        <f>SUMIF(Реализация!$E$7:$E$25,$C121,Реализация!W$7:W$25)</f>
        <v>0</v>
      </c>
      <c r="E121" s="163">
        <f>SUMIF(Реализация!$E$7:$E$25,$C121,Реализация!X$7:X$25)</f>
        <v>0</v>
      </c>
      <c r="F121" s="163">
        <f>SUMIF(Реализация!$E$7:$E$25,$C121,Реализация!Y$7:Y$25)</f>
        <v>0</v>
      </c>
      <c r="G121" s="163">
        <f>SUMIF(Реализация!$E$7:$E$25,$C121,Реализация!Z$7:Z$25)</f>
        <v>0</v>
      </c>
      <c r="H121" s="163">
        <f>SUMIF(Реализация!$E$7:$E$25,$C121,Реализация!AA$7:AA$25)</f>
        <v>0</v>
      </c>
      <c r="I121" s="163">
        <f>SUMIF(Реализация!$E$7:$E$25,$C121,Реализация!AB$7:AB$25)</f>
        <v>0</v>
      </c>
      <c r="J121" s="163">
        <f>SUMIF(Реализация!$E$7:$E$25,$C121,Реализация!AC$7:AC$25)</f>
        <v>0</v>
      </c>
      <c r="K121" s="163">
        <f>SUMIF(Реализация!$E$7:$E$25,$C121,Реализация!AD$7:AD$25)</f>
        <v>0</v>
      </c>
      <c r="L121" s="163">
        <f>SUMIF(Реализация!$E$7:$E$25,$C121,Реализация!AE$7:AE$25)</f>
        <v>0</v>
      </c>
      <c r="M121" s="163">
        <f>SUMIF(Реализация!$E$7:$E$25,$C121,Реализация!AF$7:AF$25)</f>
        <v>0</v>
      </c>
      <c r="N121" s="163">
        <f>SUMIF(Реализация!$E$7:$E$25,$C121,Реализация!AG$7:AG$25)</f>
        <v>0</v>
      </c>
      <c r="O121" s="163">
        <f>SUMIF(Реализация!$E$7:$E$25,$C121,Реализация!AH$7:AH$25)</f>
        <v>0</v>
      </c>
      <c r="P121" s="164"/>
    </row>
    <row r="122" spans="1:16" x14ac:dyDescent="0.2">
      <c r="A122" s="161"/>
      <c r="B122" s="188" t="s">
        <v>1024</v>
      </c>
      <c r="C122" s="165" t="str">
        <f>VLOOKUP($B122,Справочники!$B$355:$D$365,COLUMN(Справочники!D:D)-1,FALSE)</f>
        <v>Прочие доходы</v>
      </c>
      <c r="D122" s="432"/>
      <c r="E122" s="432"/>
      <c r="F122" s="432"/>
      <c r="G122" s="432"/>
      <c r="H122" s="432"/>
      <c r="I122" s="432"/>
      <c r="J122" s="432"/>
      <c r="K122" s="432"/>
      <c r="L122" s="432"/>
      <c r="M122" s="432"/>
      <c r="N122" s="432"/>
      <c r="O122" s="432"/>
      <c r="P122" s="164">
        <f t="shared" si="7"/>
        <v>0</v>
      </c>
    </row>
    <row r="123" spans="1:16" s="126" customFormat="1" x14ac:dyDescent="0.2">
      <c r="A123" s="161"/>
      <c r="B123" s="269"/>
      <c r="C123" s="167" t="s">
        <v>148</v>
      </c>
      <c r="D123" s="137">
        <f>SUM(D125,D192,D203,D227,D228)</f>
        <v>0</v>
      </c>
      <c r="E123" s="193">
        <f t="shared" ref="E123:O123" si="10">SUM(E125,E192,E203,E227,E228)</f>
        <v>0</v>
      </c>
      <c r="F123" s="193">
        <f t="shared" si="10"/>
        <v>0</v>
      </c>
      <c r="G123" s="193">
        <f t="shared" si="10"/>
        <v>0</v>
      </c>
      <c r="H123" s="193">
        <f t="shared" si="10"/>
        <v>0</v>
      </c>
      <c r="I123" s="193">
        <f t="shared" si="10"/>
        <v>0</v>
      </c>
      <c r="J123" s="193">
        <f t="shared" si="10"/>
        <v>0</v>
      </c>
      <c r="K123" s="193">
        <f t="shared" si="10"/>
        <v>0</v>
      </c>
      <c r="L123" s="193">
        <f t="shared" si="10"/>
        <v>0</v>
      </c>
      <c r="M123" s="193">
        <f t="shared" si="10"/>
        <v>0</v>
      </c>
      <c r="N123" s="193">
        <f t="shared" si="10"/>
        <v>0</v>
      </c>
      <c r="O123" s="193">
        <f t="shared" si="10"/>
        <v>0</v>
      </c>
      <c r="P123" s="164">
        <f t="shared" ref="P123:P169" si="11">SUM(D123,E123,F123,G123,H123,I123,J123,K123,L123,M123,N123,O123)</f>
        <v>0</v>
      </c>
    </row>
    <row r="124" spans="1:16" x14ac:dyDescent="0.2">
      <c r="A124" s="161"/>
      <c r="B124" s="162"/>
      <c r="C124" s="191" t="s">
        <v>926</v>
      </c>
      <c r="D124" s="272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4">
        <f t="shared" si="11"/>
        <v>0</v>
      </c>
    </row>
    <row r="125" spans="1:16" collapsed="1" x14ac:dyDescent="0.2">
      <c r="A125" s="161"/>
      <c r="B125" s="188" t="s">
        <v>380</v>
      </c>
      <c r="C125" s="192" t="str">
        <f>VLOOKUP($B125,ГП,3,FALSE)</f>
        <v>Продукция 1</v>
      </c>
      <c r="D125" s="137">
        <f>SUM(D126:D191)</f>
        <v>0</v>
      </c>
      <c r="E125" s="193">
        <f t="shared" ref="E125:O125" si="12">SUM(E126:E191)</f>
        <v>0</v>
      </c>
      <c r="F125" s="193">
        <f t="shared" si="12"/>
        <v>0</v>
      </c>
      <c r="G125" s="193">
        <f t="shared" si="12"/>
        <v>0</v>
      </c>
      <c r="H125" s="193">
        <f t="shared" si="12"/>
        <v>0</v>
      </c>
      <c r="I125" s="193">
        <f t="shared" si="12"/>
        <v>0</v>
      </c>
      <c r="J125" s="193">
        <f t="shared" si="12"/>
        <v>0</v>
      </c>
      <c r="K125" s="193">
        <f t="shared" si="12"/>
        <v>0</v>
      </c>
      <c r="L125" s="193">
        <f t="shared" si="12"/>
        <v>0</v>
      </c>
      <c r="M125" s="193">
        <f t="shared" si="12"/>
        <v>0</v>
      </c>
      <c r="N125" s="193">
        <f t="shared" si="12"/>
        <v>0</v>
      </c>
      <c r="O125" s="193">
        <f t="shared" si="12"/>
        <v>0</v>
      </c>
      <c r="P125" s="164">
        <f t="shared" si="11"/>
        <v>0</v>
      </c>
    </row>
    <row r="126" spans="1:16" hidden="1" outlineLevel="1" x14ac:dyDescent="0.2">
      <c r="A126" s="161"/>
      <c r="B126" s="187" t="s">
        <v>10</v>
      </c>
      <c r="C126" s="186" t="str">
        <f t="shared" ref="C126:C189" si="13">VLOOKUP($B126,ГП,3,FALSE)</f>
        <v>П1121</v>
      </c>
      <c r="D126" s="272">
        <f>VLOOKUP($B126,Себестоимость!$B$13:$P$97,COLUMN(Себестоимость!E:E)-1,FALSE)</f>
        <v>0</v>
      </c>
      <c r="E126" s="163">
        <f>VLOOKUP($B126,Себестоимость!$B$13:$P$97,COLUMN(Себестоимость!F:F)-1,FALSE)</f>
        <v>0</v>
      </c>
      <c r="F126" s="163">
        <f>VLOOKUP($B126,Себестоимость!$B$13:$P$97,COLUMN(Себестоимость!G:G)-1,FALSE)</f>
        <v>0</v>
      </c>
      <c r="G126" s="163">
        <f>VLOOKUP($B126,Себестоимость!$B$13:$P$97,COLUMN(Себестоимость!H:H)-1,FALSE)</f>
        <v>0</v>
      </c>
      <c r="H126" s="163">
        <f>VLOOKUP($B126,Себестоимость!$B$13:$P$97,COLUMN(Себестоимость!I:I)-1,FALSE)</f>
        <v>0</v>
      </c>
      <c r="I126" s="163">
        <f>VLOOKUP($B126,Себестоимость!$B$13:$P$97,COLUMN(Себестоимость!J:J)-1,FALSE)</f>
        <v>0</v>
      </c>
      <c r="J126" s="163">
        <f>VLOOKUP($B126,Себестоимость!$B$13:$P$97,COLUMN(Себестоимость!K:K)-1,FALSE)</f>
        <v>0</v>
      </c>
      <c r="K126" s="163">
        <f>VLOOKUP($B126,Себестоимость!$B$13:$P$97,COLUMN(Себестоимость!L:L)-1,FALSE)</f>
        <v>0</v>
      </c>
      <c r="L126" s="163">
        <f>VLOOKUP($B126,Себестоимость!$B$13:$P$97,COLUMN(Себестоимость!M:M)-1,FALSE)</f>
        <v>0</v>
      </c>
      <c r="M126" s="163">
        <f>VLOOKUP($B126,Себестоимость!$B$13:$P$97,COLUMN(Себестоимость!N:N)-1,FALSE)</f>
        <v>0</v>
      </c>
      <c r="N126" s="163">
        <f>VLOOKUP($B126,Себестоимость!$B$13:$P$97,COLUMN(Себестоимость!O:O)-1,FALSE)</f>
        <v>0</v>
      </c>
      <c r="O126" s="163">
        <f>VLOOKUP($B126,Себестоимость!$B$13:$P$97,COLUMN(Себестоимость!P:P)-1,FALSE)</f>
        <v>0</v>
      </c>
      <c r="P126" s="164">
        <f t="shared" si="11"/>
        <v>0</v>
      </c>
    </row>
    <row r="127" spans="1:16" hidden="1" outlineLevel="1" x14ac:dyDescent="0.2">
      <c r="A127" s="161"/>
      <c r="B127" s="187" t="s">
        <v>12</v>
      </c>
      <c r="C127" s="186" t="str">
        <f t="shared" si="13"/>
        <v>П1124</v>
      </c>
      <c r="D127" s="272">
        <f>VLOOKUP($B127,Себестоимость!$B$13:$P$97,COLUMN(Себестоимость!E:E)-1,FALSE)</f>
        <v>0</v>
      </c>
      <c r="E127" s="163">
        <f>VLOOKUP($B127,Себестоимость!$B$13:$P$97,COLUMN(Себестоимость!F:F)-1,FALSE)</f>
        <v>0</v>
      </c>
      <c r="F127" s="163">
        <f>VLOOKUP($B127,Себестоимость!$B$13:$P$97,COLUMN(Себестоимость!G:G)-1,FALSE)</f>
        <v>0</v>
      </c>
      <c r="G127" s="163">
        <f>VLOOKUP($B127,Себестоимость!$B$13:$P$97,COLUMN(Себестоимость!H:H)-1,FALSE)</f>
        <v>0</v>
      </c>
      <c r="H127" s="163">
        <f>VLOOKUP($B127,Себестоимость!$B$13:$P$97,COLUMN(Себестоимость!I:I)-1,FALSE)</f>
        <v>0</v>
      </c>
      <c r="I127" s="163">
        <f>VLOOKUP($B127,Себестоимость!$B$13:$P$97,COLUMN(Себестоимость!J:J)-1,FALSE)</f>
        <v>0</v>
      </c>
      <c r="J127" s="163">
        <f>VLOOKUP($B127,Себестоимость!$B$13:$P$97,COLUMN(Себестоимость!K:K)-1,FALSE)</f>
        <v>0</v>
      </c>
      <c r="K127" s="163">
        <f>VLOOKUP($B127,Себестоимость!$B$13:$P$97,COLUMN(Себестоимость!L:L)-1,FALSE)</f>
        <v>0</v>
      </c>
      <c r="L127" s="163">
        <f>VLOOKUP($B127,Себестоимость!$B$13:$P$97,COLUMN(Себестоимость!M:M)-1,FALSE)</f>
        <v>0</v>
      </c>
      <c r="M127" s="163">
        <f>VLOOKUP($B127,Себестоимость!$B$13:$P$97,COLUMN(Себестоимость!N:N)-1,FALSE)</f>
        <v>0</v>
      </c>
      <c r="N127" s="163">
        <f>VLOOKUP($B127,Себестоимость!$B$13:$P$97,COLUMN(Себестоимость!O:O)-1,FALSE)</f>
        <v>0</v>
      </c>
      <c r="O127" s="163">
        <f>VLOOKUP($B127,Себестоимость!$B$13:$P$97,COLUMN(Себестоимость!P:P)-1,FALSE)</f>
        <v>0</v>
      </c>
      <c r="P127" s="164">
        <f t="shared" si="11"/>
        <v>0</v>
      </c>
    </row>
    <row r="128" spans="1:16" hidden="1" outlineLevel="1" x14ac:dyDescent="0.2">
      <c r="A128" s="161"/>
      <c r="B128" s="187" t="s">
        <v>13</v>
      </c>
      <c r="C128" s="186" t="str">
        <f t="shared" si="13"/>
        <v>П1125</v>
      </c>
      <c r="D128" s="272">
        <f>VLOOKUP($B128,Себестоимость!$B$13:$P$97,COLUMN(Себестоимость!E:E)-1,FALSE)</f>
        <v>0</v>
      </c>
      <c r="E128" s="163">
        <f>VLOOKUP($B128,Себестоимость!$B$13:$P$97,COLUMN(Себестоимость!F:F)-1,FALSE)</f>
        <v>0</v>
      </c>
      <c r="F128" s="163">
        <f>VLOOKUP($B128,Себестоимость!$B$13:$P$97,COLUMN(Себестоимость!G:G)-1,FALSE)</f>
        <v>0</v>
      </c>
      <c r="G128" s="163">
        <f>VLOOKUP($B128,Себестоимость!$B$13:$P$97,COLUMN(Себестоимость!H:H)-1,FALSE)</f>
        <v>0</v>
      </c>
      <c r="H128" s="163">
        <f>VLOOKUP($B128,Себестоимость!$B$13:$P$97,COLUMN(Себестоимость!I:I)-1,FALSE)</f>
        <v>0</v>
      </c>
      <c r="I128" s="163">
        <f>VLOOKUP($B128,Себестоимость!$B$13:$P$97,COLUMN(Себестоимость!J:J)-1,FALSE)</f>
        <v>0</v>
      </c>
      <c r="J128" s="163">
        <f>VLOOKUP($B128,Себестоимость!$B$13:$P$97,COLUMN(Себестоимость!K:K)-1,FALSE)</f>
        <v>0</v>
      </c>
      <c r="K128" s="163">
        <f>VLOOKUP($B128,Себестоимость!$B$13:$P$97,COLUMN(Себестоимость!L:L)-1,FALSE)</f>
        <v>0</v>
      </c>
      <c r="L128" s="163">
        <f>VLOOKUP($B128,Себестоимость!$B$13:$P$97,COLUMN(Себестоимость!M:M)-1,FALSE)</f>
        <v>0</v>
      </c>
      <c r="M128" s="163">
        <f>VLOOKUP($B128,Себестоимость!$B$13:$P$97,COLUMN(Себестоимость!N:N)-1,FALSE)</f>
        <v>0</v>
      </c>
      <c r="N128" s="163">
        <f>VLOOKUP($B128,Себестоимость!$B$13:$P$97,COLUMN(Себестоимость!O:O)-1,FALSE)</f>
        <v>0</v>
      </c>
      <c r="O128" s="163">
        <f>VLOOKUP($B128,Себестоимость!$B$13:$P$97,COLUMN(Себестоимость!P:P)-1,FALSE)</f>
        <v>0</v>
      </c>
      <c r="P128" s="164">
        <f t="shared" si="11"/>
        <v>0</v>
      </c>
    </row>
    <row r="129" spans="1:16" hidden="1" outlineLevel="1" x14ac:dyDescent="0.2">
      <c r="A129" s="161"/>
      <c r="B129" s="187" t="s">
        <v>14</v>
      </c>
      <c r="C129" s="186" t="str">
        <f t="shared" si="13"/>
        <v>П1126</v>
      </c>
      <c r="D129" s="272">
        <f>VLOOKUP($B129,Себестоимость!$B$13:$P$97,COLUMN(Себестоимость!E:E)-1,FALSE)</f>
        <v>0</v>
      </c>
      <c r="E129" s="163">
        <f>VLOOKUP($B129,Себестоимость!$B$13:$P$97,COLUMN(Себестоимость!F:F)-1,FALSE)</f>
        <v>0</v>
      </c>
      <c r="F129" s="163">
        <f>VLOOKUP($B129,Себестоимость!$B$13:$P$97,COLUMN(Себестоимость!G:G)-1,FALSE)</f>
        <v>0</v>
      </c>
      <c r="G129" s="163">
        <f>VLOOKUP($B129,Себестоимость!$B$13:$P$97,COLUMN(Себестоимость!H:H)-1,FALSE)</f>
        <v>0</v>
      </c>
      <c r="H129" s="163">
        <f>VLOOKUP($B129,Себестоимость!$B$13:$P$97,COLUMN(Себестоимость!I:I)-1,FALSE)</f>
        <v>0</v>
      </c>
      <c r="I129" s="163">
        <f>VLOOKUP($B129,Себестоимость!$B$13:$P$97,COLUMN(Себестоимость!J:J)-1,FALSE)</f>
        <v>0</v>
      </c>
      <c r="J129" s="163">
        <f>VLOOKUP($B129,Себестоимость!$B$13:$P$97,COLUMN(Себестоимость!K:K)-1,FALSE)</f>
        <v>0</v>
      </c>
      <c r="K129" s="163">
        <f>VLOOKUP($B129,Себестоимость!$B$13:$P$97,COLUMN(Себестоимость!L:L)-1,FALSE)</f>
        <v>0</v>
      </c>
      <c r="L129" s="163">
        <f>VLOOKUP($B129,Себестоимость!$B$13:$P$97,COLUMN(Себестоимость!M:M)-1,FALSE)</f>
        <v>0</v>
      </c>
      <c r="M129" s="163">
        <f>VLOOKUP($B129,Себестоимость!$B$13:$P$97,COLUMN(Себестоимость!N:N)-1,FALSE)</f>
        <v>0</v>
      </c>
      <c r="N129" s="163">
        <f>VLOOKUP($B129,Себестоимость!$B$13:$P$97,COLUMN(Себестоимость!O:O)-1,FALSE)</f>
        <v>0</v>
      </c>
      <c r="O129" s="163">
        <f>VLOOKUP($B129,Себестоимость!$B$13:$P$97,COLUMN(Себестоимость!P:P)-1,FALSE)</f>
        <v>0</v>
      </c>
      <c r="P129" s="164">
        <f t="shared" si="11"/>
        <v>0</v>
      </c>
    </row>
    <row r="130" spans="1:16" hidden="1" outlineLevel="1" x14ac:dyDescent="0.2">
      <c r="A130" s="161"/>
      <c r="B130" s="187" t="s">
        <v>15</v>
      </c>
      <c r="C130" s="186" t="str">
        <f t="shared" si="13"/>
        <v>П1127</v>
      </c>
      <c r="D130" s="272">
        <f>VLOOKUP($B130,Себестоимость!$B$13:$P$97,COLUMN(Себестоимость!E:E)-1,FALSE)</f>
        <v>0</v>
      </c>
      <c r="E130" s="163">
        <f>VLOOKUP($B130,Себестоимость!$B$13:$P$97,COLUMN(Себестоимость!F:F)-1,FALSE)</f>
        <v>0</v>
      </c>
      <c r="F130" s="163">
        <f>VLOOKUP($B130,Себестоимость!$B$13:$P$97,COLUMN(Себестоимость!G:G)-1,FALSE)</f>
        <v>0</v>
      </c>
      <c r="G130" s="163">
        <f>VLOOKUP($B130,Себестоимость!$B$13:$P$97,COLUMN(Себестоимость!H:H)-1,FALSE)</f>
        <v>0</v>
      </c>
      <c r="H130" s="163">
        <f>VLOOKUP($B130,Себестоимость!$B$13:$P$97,COLUMN(Себестоимость!I:I)-1,FALSE)</f>
        <v>0</v>
      </c>
      <c r="I130" s="163">
        <f>VLOOKUP($B130,Себестоимость!$B$13:$P$97,COLUMN(Себестоимость!J:J)-1,FALSE)</f>
        <v>0</v>
      </c>
      <c r="J130" s="163">
        <f>VLOOKUP($B130,Себестоимость!$B$13:$P$97,COLUMN(Себестоимость!K:K)-1,FALSE)</f>
        <v>0</v>
      </c>
      <c r="K130" s="163">
        <f>VLOOKUP($B130,Себестоимость!$B$13:$P$97,COLUMN(Себестоимость!L:L)-1,FALSE)</f>
        <v>0</v>
      </c>
      <c r="L130" s="163">
        <f>VLOOKUP($B130,Себестоимость!$B$13:$P$97,COLUMN(Себестоимость!M:M)-1,FALSE)</f>
        <v>0</v>
      </c>
      <c r="M130" s="163">
        <f>VLOOKUP($B130,Себестоимость!$B$13:$P$97,COLUMN(Себестоимость!N:N)-1,FALSE)</f>
        <v>0</v>
      </c>
      <c r="N130" s="163">
        <f>VLOOKUP($B130,Себестоимость!$B$13:$P$97,COLUMN(Себестоимость!O:O)-1,FALSE)</f>
        <v>0</v>
      </c>
      <c r="O130" s="163">
        <f>VLOOKUP($B130,Себестоимость!$B$13:$P$97,COLUMN(Себестоимость!P:P)-1,FALSE)</f>
        <v>0</v>
      </c>
      <c r="P130" s="164">
        <f t="shared" si="11"/>
        <v>0</v>
      </c>
    </row>
    <row r="131" spans="1:16" hidden="1" outlineLevel="1" x14ac:dyDescent="0.2">
      <c r="A131" s="161"/>
      <c r="B131" s="187" t="s">
        <v>16</v>
      </c>
      <c r="C131" s="186" t="str">
        <f t="shared" si="13"/>
        <v>П1128</v>
      </c>
      <c r="D131" s="272">
        <f>VLOOKUP($B131,Себестоимость!$B$13:$P$97,COLUMN(Себестоимость!E:E)-1,FALSE)</f>
        <v>0</v>
      </c>
      <c r="E131" s="163">
        <f>VLOOKUP($B131,Себестоимость!$B$13:$P$97,COLUMN(Себестоимость!F:F)-1,FALSE)</f>
        <v>0</v>
      </c>
      <c r="F131" s="163">
        <f>VLOOKUP($B131,Себестоимость!$B$13:$P$97,COLUMN(Себестоимость!G:G)-1,FALSE)</f>
        <v>0</v>
      </c>
      <c r="G131" s="163">
        <f>VLOOKUP($B131,Себестоимость!$B$13:$P$97,COLUMN(Себестоимость!H:H)-1,FALSE)</f>
        <v>0</v>
      </c>
      <c r="H131" s="163">
        <f>VLOOKUP($B131,Себестоимость!$B$13:$P$97,COLUMN(Себестоимость!I:I)-1,FALSE)</f>
        <v>0</v>
      </c>
      <c r="I131" s="163">
        <f>VLOOKUP($B131,Себестоимость!$B$13:$P$97,COLUMN(Себестоимость!J:J)-1,FALSE)</f>
        <v>0</v>
      </c>
      <c r="J131" s="163">
        <f>VLOOKUP($B131,Себестоимость!$B$13:$P$97,COLUMN(Себестоимость!K:K)-1,FALSE)</f>
        <v>0</v>
      </c>
      <c r="K131" s="163">
        <f>VLOOKUP($B131,Себестоимость!$B$13:$P$97,COLUMN(Себестоимость!L:L)-1,FALSE)</f>
        <v>0</v>
      </c>
      <c r="L131" s="163">
        <f>VLOOKUP($B131,Себестоимость!$B$13:$P$97,COLUMN(Себестоимость!M:M)-1,FALSE)</f>
        <v>0</v>
      </c>
      <c r="M131" s="163">
        <f>VLOOKUP($B131,Себестоимость!$B$13:$P$97,COLUMN(Себестоимость!N:N)-1,FALSE)</f>
        <v>0</v>
      </c>
      <c r="N131" s="163">
        <f>VLOOKUP($B131,Себестоимость!$B$13:$P$97,COLUMN(Себестоимость!O:O)-1,FALSE)</f>
        <v>0</v>
      </c>
      <c r="O131" s="163">
        <f>VLOOKUP($B131,Себестоимость!$B$13:$P$97,COLUMN(Себестоимость!P:P)-1,FALSE)</f>
        <v>0</v>
      </c>
      <c r="P131" s="164">
        <f t="shared" si="11"/>
        <v>0</v>
      </c>
    </row>
    <row r="132" spans="1:16" hidden="1" outlineLevel="1" x14ac:dyDescent="0.2">
      <c r="A132" s="161"/>
      <c r="B132" s="187" t="s">
        <v>17</v>
      </c>
      <c r="C132" s="186" t="str">
        <f t="shared" si="13"/>
        <v>П1129</v>
      </c>
      <c r="D132" s="272">
        <f>VLOOKUP($B132,Себестоимость!$B$13:$P$97,COLUMN(Себестоимость!E:E)-1,FALSE)</f>
        <v>0</v>
      </c>
      <c r="E132" s="163">
        <f>VLOOKUP($B132,Себестоимость!$B$13:$P$97,COLUMN(Себестоимость!F:F)-1,FALSE)</f>
        <v>0</v>
      </c>
      <c r="F132" s="163">
        <f>VLOOKUP($B132,Себестоимость!$B$13:$P$97,COLUMN(Себестоимость!G:G)-1,FALSE)</f>
        <v>0</v>
      </c>
      <c r="G132" s="163">
        <f>VLOOKUP($B132,Себестоимость!$B$13:$P$97,COLUMN(Себестоимость!H:H)-1,FALSE)</f>
        <v>0</v>
      </c>
      <c r="H132" s="163">
        <f>VLOOKUP($B132,Себестоимость!$B$13:$P$97,COLUMN(Себестоимость!I:I)-1,FALSE)</f>
        <v>0</v>
      </c>
      <c r="I132" s="163">
        <f>VLOOKUP($B132,Себестоимость!$B$13:$P$97,COLUMN(Себестоимость!J:J)-1,FALSE)</f>
        <v>0</v>
      </c>
      <c r="J132" s="163">
        <f>VLOOKUP($B132,Себестоимость!$B$13:$P$97,COLUMN(Себестоимость!K:K)-1,FALSE)</f>
        <v>0</v>
      </c>
      <c r="K132" s="163">
        <f>VLOOKUP($B132,Себестоимость!$B$13:$P$97,COLUMN(Себестоимость!L:L)-1,FALSE)</f>
        <v>0</v>
      </c>
      <c r="L132" s="163">
        <f>VLOOKUP($B132,Себестоимость!$B$13:$P$97,COLUMN(Себестоимость!M:M)-1,FALSE)</f>
        <v>0</v>
      </c>
      <c r="M132" s="163">
        <f>VLOOKUP($B132,Себестоимость!$B$13:$P$97,COLUMN(Себестоимость!N:N)-1,FALSE)</f>
        <v>0</v>
      </c>
      <c r="N132" s="163">
        <f>VLOOKUP($B132,Себестоимость!$B$13:$P$97,COLUMN(Себестоимость!O:O)-1,FALSE)</f>
        <v>0</v>
      </c>
      <c r="O132" s="163">
        <f>VLOOKUP($B132,Себестоимость!$B$13:$P$97,COLUMN(Себестоимость!P:P)-1,FALSE)</f>
        <v>0</v>
      </c>
      <c r="P132" s="164">
        <f t="shared" si="11"/>
        <v>0</v>
      </c>
    </row>
    <row r="133" spans="1:16" hidden="1" outlineLevel="1" x14ac:dyDescent="0.2">
      <c r="A133" s="161"/>
      <c r="B133" s="187" t="s">
        <v>539</v>
      </c>
      <c r="C133" s="186" t="str">
        <f t="shared" si="13"/>
        <v>П1130</v>
      </c>
      <c r="D133" s="272">
        <f>VLOOKUP($B133,Себестоимость!$B$13:$P$97,COLUMN(Себестоимость!E:E)-1,FALSE)</f>
        <v>0</v>
      </c>
      <c r="E133" s="163">
        <f>VLOOKUP($B133,Себестоимость!$B$13:$P$97,COLUMN(Себестоимость!F:F)-1,FALSE)</f>
        <v>0</v>
      </c>
      <c r="F133" s="163">
        <f>VLOOKUP($B133,Себестоимость!$B$13:$P$97,COLUMN(Себестоимость!G:G)-1,FALSE)</f>
        <v>0</v>
      </c>
      <c r="G133" s="163">
        <f>VLOOKUP($B133,Себестоимость!$B$13:$P$97,COLUMN(Себестоимость!H:H)-1,FALSE)</f>
        <v>0</v>
      </c>
      <c r="H133" s="163">
        <f>VLOOKUP($B133,Себестоимость!$B$13:$P$97,COLUMN(Себестоимость!I:I)-1,FALSE)</f>
        <v>0</v>
      </c>
      <c r="I133" s="163">
        <f>VLOOKUP($B133,Себестоимость!$B$13:$P$97,COLUMN(Себестоимость!J:J)-1,FALSE)</f>
        <v>0</v>
      </c>
      <c r="J133" s="163">
        <f>VLOOKUP($B133,Себестоимость!$B$13:$P$97,COLUMN(Себестоимость!K:K)-1,FALSE)</f>
        <v>0</v>
      </c>
      <c r="K133" s="163">
        <f>VLOOKUP($B133,Себестоимость!$B$13:$P$97,COLUMN(Себестоимость!L:L)-1,FALSE)</f>
        <v>0</v>
      </c>
      <c r="L133" s="163">
        <f>VLOOKUP($B133,Себестоимость!$B$13:$P$97,COLUMN(Себестоимость!M:M)-1,FALSE)</f>
        <v>0</v>
      </c>
      <c r="M133" s="163">
        <f>VLOOKUP($B133,Себестоимость!$B$13:$P$97,COLUMN(Себестоимость!N:N)-1,FALSE)</f>
        <v>0</v>
      </c>
      <c r="N133" s="163">
        <f>VLOOKUP($B133,Себестоимость!$B$13:$P$97,COLUMN(Себестоимость!O:O)-1,FALSE)</f>
        <v>0</v>
      </c>
      <c r="O133" s="163">
        <f>VLOOKUP($B133,Себестоимость!$B$13:$P$97,COLUMN(Себестоимость!P:P)-1,FALSE)</f>
        <v>0</v>
      </c>
      <c r="P133" s="164">
        <f>SUM(D133,E133,F133,G133,H133,I133,J133,K133,L133,M133,N133,O133)</f>
        <v>0</v>
      </c>
    </row>
    <row r="134" spans="1:16" hidden="1" outlineLevel="1" x14ac:dyDescent="0.2">
      <c r="A134" s="161"/>
      <c r="B134" s="187" t="s">
        <v>19</v>
      </c>
      <c r="C134" s="186" t="str">
        <f t="shared" si="13"/>
        <v>П1132</v>
      </c>
      <c r="D134" s="272">
        <f>VLOOKUP($B134,Себестоимость!$B$13:$P$97,COLUMN(Себестоимость!E:E)-1,FALSE)</f>
        <v>0</v>
      </c>
      <c r="E134" s="163">
        <f>VLOOKUP($B134,Себестоимость!$B$13:$P$97,COLUMN(Себестоимость!F:F)-1,FALSE)</f>
        <v>0</v>
      </c>
      <c r="F134" s="163">
        <f>VLOOKUP($B134,Себестоимость!$B$13:$P$97,COLUMN(Себестоимость!G:G)-1,FALSE)</f>
        <v>0</v>
      </c>
      <c r="G134" s="163">
        <f>VLOOKUP($B134,Себестоимость!$B$13:$P$97,COLUMN(Себестоимость!H:H)-1,FALSE)</f>
        <v>0</v>
      </c>
      <c r="H134" s="163">
        <f>VLOOKUP($B134,Себестоимость!$B$13:$P$97,COLUMN(Себестоимость!I:I)-1,FALSE)</f>
        <v>0</v>
      </c>
      <c r="I134" s="163">
        <f>VLOOKUP($B134,Себестоимость!$B$13:$P$97,COLUMN(Себестоимость!J:J)-1,FALSE)</f>
        <v>0</v>
      </c>
      <c r="J134" s="163">
        <f>VLOOKUP($B134,Себестоимость!$B$13:$P$97,COLUMN(Себестоимость!K:K)-1,FALSE)</f>
        <v>0</v>
      </c>
      <c r="K134" s="163">
        <f>VLOOKUP($B134,Себестоимость!$B$13:$P$97,COLUMN(Себестоимость!L:L)-1,FALSE)</f>
        <v>0</v>
      </c>
      <c r="L134" s="163">
        <f>VLOOKUP($B134,Себестоимость!$B$13:$P$97,COLUMN(Себестоимость!M:M)-1,FALSE)</f>
        <v>0</v>
      </c>
      <c r="M134" s="163">
        <f>VLOOKUP($B134,Себестоимость!$B$13:$P$97,COLUMN(Себестоимость!N:N)-1,FALSE)</f>
        <v>0</v>
      </c>
      <c r="N134" s="163">
        <f>VLOOKUP($B134,Себестоимость!$B$13:$P$97,COLUMN(Себестоимость!O:O)-1,FALSE)</f>
        <v>0</v>
      </c>
      <c r="O134" s="163">
        <f>VLOOKUP($B134,Себестоимость!$B$13:$P$97,COLUMN(Себестоимость!P:P)-1,FALSE)</f>
        <v>0</v>
      </c>
      <c r="P134" s="164">
        <f t="shared" si="11"/>
        <v>0</v>
      </c>
    </row>
    <row r="135" spans="1:16" hidden="1" outlineLevel="1" x14ac:dyDescent="0.2">
      <c r="A135" s="161"/>
      <c r="B135" s="187" t="s">
        <v>20</v>
      </c>
      <c r="C135" s="186" t="str">
        <f t="shared" si="13"/>
        <v>П1133</v>
      </c>
      <c r="D135" s="272">
        <f>VLOOKUP($B135,Себестоимость!$B$13:$P$97,COLUMN(Себестоимость!E:E)-1,FALSE)</f>
        <v>0</v>
      </c>
      <c r="E135" s="163">
        <f>VLOOKUP($B135,Себестоимость!$B$13:$P$97,COLUMN(Себестоимость!F:F)-1,FALSE)</f>
        <v>0</v>
      </c>
      <c r="F135" s="163">
        <f>VLOOKUP($B135,Себестоимость!$B$13:$P$97,COLUMN(Себестоимость!G:G)-1,FALSE)</f>
        <v>0</v>
      </c>
      <c r="G135" s="163">
        <f>VLOOKUP($B135,Себестоимость!$B$13:$P$97,COLUMN(Себестоимость!H:H)-1,FALSE)</f>
        <v>0</v>
      </c>
      <c r="H135" s="163">
        <f>VLOOKUP($B135,Себестоимость!$B$13:$P$97,COLUMN(Себестоимость!I:I)-1,FALSE)</f>
        <v>0</v>
      </c>
      <c r="I135" s="163">
        <f>VLOOKUP($B135,Себестоимость!$B$13:$P$97,COLUMN(Себестоимость!J:J)-1,FALSE)</f>
        <v>0</v>
      </c>
      <c r="J135" s="163">
        <f>VLOOKUP($B135,Себестоимость!$B$13:$P$97,COLUMN(Себестоимость!K:K)-1,FALSE)</f>
        <v>0</v>
      </c>
      <c r="K135" s="163">
        <f>VLOOKUP($B135,Себестоимость!$B$13:$P$97,COLUMN(Себестоимость!L:L)-1,FALSE)</f>
        <v>0</v>
      </c>
      <c r="L135" s="163">
        <f>VLOOKUP($B135,Себестоимость!$B$13:$P$97,COLUMN(Себестоимость!M:M)-1,FALSE)</f>
        <v>0</v>
      </c>
      <c r="M135" s="163">
        <f>VLOOKUP($B135,Себестоимость!$B$13:$P$97,COLUMN(Себестоимость!N:N)-1,FALSE)</f>
        <v>0</v>
      </c>
      <c r="N135" s="163">
        <f>VLOOKUP($B135,Себестоимость!$B$13:$P$97,COLUMN(Себестоимость!O:O)-1,FALSE)</f>
        <v>0</v>
      </c>
      <c r="O135" s="163">
        <f>VLOOKUP($B135,Себестоимость!$B$13:$P$97,COLUMN(Себестоимость!P:P)-1,FALSE)</f>
        <v>0</v>
      </c>
      <c r="P135" s="164">
        <f t="shared" si="11"/>
        <v>0</v>
      </c>
    </row>
    <row r="136" spans="1:16" hidden="1" outlineLevel="1" x14ac:dyDescent="0.2">
      <c r="A136" s="161"/>
      <c r="B136" s="187" t="s">
        <v>21</v>
      </c>
      <c r="C136" s="186" t="str">
        <f t="shared" si="13"/>
        <v>П1134</v>
      </c>
      <c r="D136" s="272">
        <f>VLOOKUP($B136,Себестоимость!$B$13:$P$97,COLUMN(Себестоимость!E:E)-1,FALSE)</f>
        <v>0</v>
      </c>
      <c r="E136" s="163">
        <f>VLOOKUP($B136,Себестоимость!$B$13:$P$97,COLUMN(Себестоимость!F:F)-1,FALSE)</f>
        <v>0</v>
      </c>
      <c r="F136" s="163">
        <f>VLOOKUP($B136,Себестоимость!$B$13:$P$97,COLUMN(Себестоимость!G:G)-1,FALSE)</f>
        <v>0</v>
      </c>
      <c r="G136" s="163">
        <f>VLOOKUP($B136,Себестоимость!$B$13:$P$97,COLUMN(Себестоимость!H:H)-1,FALSE)</f>
        <v>0</v>
      </c>
      <c r="H136" s="163">
        <f>VLOOKUP($B136,Себестоимость!$B$13:$P$97,COLUMN(Себестоимость!I:I)-1,FALSE)</f>
        <v>0</v>
      </c>
      <c r="I136" s="163">
        <f>VLOOKUP($B136,Себестоимость!$B$13:$P$97,COLUMN(Себестоимость!J:J)-1,FALSE)</f>
        <v>0</v>
      </c>
      <c r="J136" s="163">
        <f>VLOOKUP($B136,Себестоимость!$B$13:$P$97,COLUMN(Себестоимость!K:K)-1,FALSE)</f>
        <v>0</v>
      </c>
      <c r="K136" s="163">
        <f>VLOOKUP($B136,Себестоимость!$B$13:$P$97,COLUMN(Себестоимость!L:L)-1,FALSE)</f>
        <v>0</v>
      </c>
      <c r="L136" s="163">
        <f>VLOOKUP($B136,Себестоимость!$B$13:$P$97,COLUMN(Себестоимость!M:M)-1,FALSE)</f>
        <v>0</v>
      </c>
      <c r="M136" s="163">
        <f>VLOOKUP($B136,Себестоимость!$B$13:$P$97,COLUMN(Себестоимость!N:N)-1,FALSE)</f>
        <v>0</v>
      </c>
      <c r="N136" s="163">
        <f>VLOOKUP($B136,Себестоимость!$B$13:$P$97,COLUMN(Себестоимость!O:O)-1,FALSE)</f>
        <v>0</v>
      </c>
      <c r="O136" s="163">
        <f>VLOOKUP($B136,Себестоимость!$B$13:$P$97,COLUMN(Себестоимость!P:P)-1,FALSE)</f>
        <v>0</v>
      </c>
      <c r="P136" s="164">
        <f t="shared" si="11"/>
        <v>0</v>
      </c>
    </row>
    <row r="137" spans="1:16" hidden="1" outlineLevel="1" x14ac:dyDescent="0.2">
      <c r="A137" s="161"/>
      <c r="B137" s="187" t="s">
        <v>22</v>
      </c>
      <c r="C137" s="186" t="str">
        <f t="shared" si="13"/>
        <v>П1135</v>
      </c>
      <c r="D137" s="272">
        <f>VLOOKUP($B137,Себестоимость!$B$13:$P$97,COLUMN(Себестоимость!E:E)-1,FALSE)</f>
        <v>0</v>
      </c>
      <c r="E137" s="163">
        <f>VLOOKUP($B137,Себестоимость!$B$13:$P$97,COLUMN(Себестоимость!F:F)-1,FALSE)</f>
        <v>0</v>
      </c>
      <c r="F137" s="163">
        <f>VLOOKUP($B137,Себестоимость!$B$13:$P$97,COLUMN(Себестоимость!G:G)-1,FALSE)</f>
        <v>0</v>
      </c>
      <c r="G137" s="163">
        <f>VLOOKUP($B137,Себестоимость!$B$13:$P$97,COLUMN(Себестоимость!H:H)-1,FALSE)</f>
        <v>0</v>
      </c>
      <c r="H137" s="163">
        <f>VLOOKUP($B137,Себестоимость!$B$13:$P$97,COLUMN(Себестоимость!I:I)-1,FALSE)</f>
        <v>0</v>
      </c>
      <c r="I137" s="163">
        <f>VLOOKUP($B137,Себестоимость!$B$13:$P$97,COLUMN(Себестоимость!J:J)-1,FALSE)</f>
        <v>0</v>
      </c>
      <c r="J137" s="163">
        <f>VLOOKUP($B137,Себестоимость!$B$13:$P$97,COLUMN(Себестоимость!K:K)-1,FALSE)</f>
        <v>0</v>
      </c>
      <c r="K137" s="163">
        <f>VLOOKUP($B137,Себестоимость!$B$13:$P$97,COLUMN(Себестоимость!L:L)-1,FALSE)</f>
        <v>0</v>
      </c>
      <c r="L137" s="163">
        <f>VLOOKUP($B137,Себестоимость!$B$13:$P$97,COLUMN(Себестоимость!M:M)-1,FALSE)</f>
        <v>0</v>
      </c>
      <c r="M137" s="163">
        <f>VLOOKUP($B137,Себестоимость!$B$13:$P$97,COLUMN(Себестоимость!N:N)-1,FALSE)</f>
        <v>0</v>
      </c>
      <c r="N137" s="163">
        <f>VLOOKUP($B137,Себестоимость!$B$13:$P$97,COLUMN(Себестоимость!O:O)-1,FALSE)</f>
        <v>0</v>
      </c>
      <c r="O137" s="163">
        <f>VLOOKUP($B137,Себестоимость!$B$13:$P$97,COLUMN(Себестоимость!P:P)-1,FALSE)</f>
        <v>0</v>
      </c>
      <c r="P137" s="164">
        <f t="shared" si="11"/>
        <v>0</v>
      </c>
    </row>
    <row r="138" spans="1:16" hidden="1" outlineLevel="1" x14ac:dyDescent="0.2">
      <c r="A138" s="161"/>
      <c r="B138" s="187" t="s">
        <v>23</v>
      </c>
      <c r="C138" s="186" t="str">
        <f t="shared" si="13"/>
        <v>П1136</v>
      </c>
      <c r="D138" s="272">
        <f>VLOOKUP($B138,Себестоимость!$B$13:$P$97,COLUMN(Себестоимость!E:E)-1,FALSE)</f>
        <v>0</v>
      </c>
      <c r="E138" s="163">
        <f>VLOOKUP($B138,Себестоимость!$B$13:$P$97,COLUMN(Себестоимость!F:F)-1,FALSE)</f>
        <v>0</v>
      </c>
      <c r="F138" s="163">
        <f>VLOOKUP($B138,Себестоимость!$B$13:$P$97,COLUMN(Себестоимость!G:G)-1,FALSE)</f>
        <v>0</v>
      </c>
      <c r="G138" s="163">
        <f>VLOOKUP($B138,Себестоимость!$B$13:$P$97,COLUMN(Себестоимость!H:H)-1,FALSE)</f>
        <v>0</v>
      </c>
      <c r="H138" s="163">
        <f>VLOOKUP($B138,Себестоимость!$B$13:$P$97,COLUMN(Себестоимость!I:I)-1,FALSE)</f>
        <v>0</v>
      </c>
      <c r="I138" s="163">
        <f>VLOOKUP($B138,Себестоимость!$B$13:$P$97,COLUMN(Себестоимость!J:J)-1,FALSE)</f>
        <v>0</v>
      </c>
      <c r="J138" s="163">
        <f>VLOOKUP($B138,Себестоимость!$B$13:$P$97,COLUMN(Себестоимость!K:K)-1,FALSE)</f>
        <v>0</v>
      </c>
      <c r="K138" s="163">
        <f>VLOOKUP($B138,Себестоимость!$B$13:$P$97,COLUMN(Себестоимость!L:L)-1,FALSE)</f>
        <v>0</v>
      </c>
      <c r="L138" s="163">
        <f>VLOOKUP($B138,Себестоимость!$B$13:$P$97,COLUMN(Себестоимость!M:M)-1,FALSE)</f>
        <v>0</v>
      </c>
      <c r="M138" s="163">
        <f>VLOOKUP($B138,Себестоимость!$B$13:$P$97,COLUMN(Себестоимость!N:N)-1,FALSE)</f>
        <v>0</v>
      </c>
      <c r="N138" s="163">
        <f>VLOOKUP($B138,Себестоимость!$B$13:$P$97,COLUMN(Себестоимость!O:O)-1,FALSE)</f>
        <v>0</v>
      </c>
      <c r="O138" s="163">
        <f>VLOOKUP($B138,Себестоимость!$B$13:$P$97,COLUMN(Себестоимость!P:P)-1,FALSE)</f>
        <v>0</v>
      </c>
      <c r="P138" s="164">
        <f t="shared" si="11"/>
        <v>0</v>
      </c>
    </row>
    <row r="139" spans="1:16" hidden="1" outlineLevel="1" x14ac:dyDescent="0.2">
      <c r="A139" s="161"/>
      <c r="B139" s="187" t="s">
        <v>24</v>
      </c>
      <c r="C139" s="186" t="str">
        <f t="shared" si="13"/>
        <v>П1137</v>
      </c>
      <c r="D139" s="272">
        <f>VLOOKUP($B139,Себестоимость!$B$13:$P$97,COLUMN(Себестоимость!E:E)-1,FALSE)</f>
        <v>0</v>
      </c>
      <c r="E139" s="163">
        <f>VLOOKUP($B139,Себестоимость!$B$13:$P$97,COLUMN(Себестоимость!F:F)-1,FALSE)</f>
        <v>0</v>
      </c>
      <c r="F139" s="163">
        <f>VLOOKUP($B139,Себестоимость!$B$13:$P$97,COLUMN(Себестоимость!G:G)-1,FALSE)</f>
        <v>0</v>
      </c>
      <c r="G139" s="163">
        <f>VLOOKUP($B139,Себестоимость!$B$13:$P$97,COLUMN(Себестоимость!H:H)-1,FALSE)</f>
        <v>0</v>
      </c>
      <c r="H139" s="163">
        <f>VLOOKUP($B139,Себестоимость!$B$13:$P$97,COLUMN(Себестоимость!I:I)-1,FALSE)</f>
        <v>0</v>
      </c>
      <c r="I139" s="163">
        <f>VLOOKUP($B139,Себестоимость!$B$13:$P$97,COLUMN(Себестоимость!J:J)-1,FALSE)</f>
        <v>0</v>
      </c>
      <c r="J139" s="163">
        <f>VLOOKUP($B139,Себестоимость!$B$13:$P$97,COLUMN(Себестоимость!K:K)-1,FALSE)</f>
        <v>0</v>
      </c>
      <c r="K139" s="163">
        <f>VLOOKUP($B139,Себестоимость!$B$13:$P$97,COLUMN(Себестоимость!L:L)-1,FALSE)</f>
        <v>0</v>
      </c>
      <c r="L139" s="163">
        <f>VLOOKUP($B139,Себестоимость!$B$13:$P$97,COLUMN(Себестоимость!M:M)-1,FALSE)</f>
        <v>0</v>
      </c>
      <c r="M139" s="163">
        <f>VLOOKUP($B139,Себестоимость!$B$13:$P$97,COLUMN(Себестоимость!N:N)-1,FALSE)</f>
        <v>0</v>
      </c>
      <c r="N139" s="163">
        <f>VLOOKUP($B139,Себестоимость!$B$13:$P$97,COLUMN(Себестоимость!O:O)-1,FALSE)</f>
        <v>0</v>
      </c>
      <c r="O139" s="163">
        <f>VLOOKUP($B139,Себестоимость!$B$13:$P$97,COLUMN(Себестоимость!P:P)-1,FALSE)</f>
        <v>0</v>
      </c>
      <c r="P139" s="164">
        <f t="shared" si="11"/>
        <v>0</v>
      </c>
    </row>
    <row r="140" spans="1:16" hidden="1" outlineLevel="1" x14ac:dyDescent="0.2">
      <c r="A140" s="161"/>
      <c r="B140" s="187" t="s">
        <v>25</v>
      </c>
      <c r="C140" s="186" t="str">
        <f t="shared" si="13"/>
        <v>П1138</v>
      </c>
      <c r="D140" s="272">
        <f>VLOOKUP($B140,Себестоимость!$B$13:$P$97,COLUMN(Себестоимость!E:E)-1,FALSE)</f>
        <v>0</v>
      </c>
      <c r="E140" s="163">
        <f>VLOOKUP($B140,Себестоимость!$B$13:$P$97,COLUMN(Себестоимость!F:F)-1,FALSE)</f>
        <v>0</v>
      </c>
      <c r="F140" s="163">
        <f>VLOOKUP($B140,Себестоимость!$B$13:$P$97,COLUMN(Себестоимость!G:G)-1,FALSE)</f>
        <v>0</v>
      </c>
      <c r="G140" s="163">
        <f>VLOOKUP($B140,Себестоимость!$B$13:$P$97,COLUMN(Себестоимость!H:H)-1,FALSE)</f>
        <v>0</v>
      </c>
      <c r="H140" s="163">
        <f>VLOOKUP($B140,Себестоимость!$B$13:$P$97,COLUMN(Себестоимость!I:I)-1,FALSE)</f>
        <v>0</v>
      </c>
      <c r="I140" s="163">
        <f>VLOOKUP($B140,Себестоимость!$B$13:$P$97,COLUMN(Себестоимость!J:J)-1,FALSE)</f>
        <v>0</v>
      </c>
      <c r="J140" s="163">
        <f>VLOOKUP($B140,Себестоимость!$B$13:$P$97,COLUMN(Себестоимость!K:K)-1,FALSE)</f>
        <v>0</v>
      </c>
      <c r="K140" s="163">
        <f>VLOOKUP($B140,Себестоимость!$B$13:$P$97,COLUMN(Себестоимость!L:L)-1,FALSE)</f>
        <v>0</v>
      </c>
      <c r="L140" s="163">
        <f>VLOOKUP($B140,Себестоимость!$B$13:$P$97,COLUMN(Себестоимость!M:M)-1,FALSE)</f>
        <v>0</v>
      </c>
      <c r="M140" s="163">
        <f>VLOOKUP($B140,Себестоимость!$B$13:$P$97,COLUMN(Себестоимость!N:N)-1,FALSE)</f>
        <v>0</v>
      </c>
      <c r="N140" s="163">
        <f>VLOOKUP($B140,Себестоимость!$B$13:$P$97,COLUMN(Себестоимость!O:O)-1,FALSE)</f>
        <v>0</v>
      </c>
      <c r="O140" s="163">
        <f>VLOOKUP($B140,Себестоимость!$B$13:$P$97,COLUMN(Себестоимость!P:P)-1,FALSE)</f>
        <v>0</v>
      </c>
      <c r="P140" s="164">
        <f t="shared" si="11"/>
        <v>0</v>
      </c>
    </row>
    <row r="141" spans="1:16" hidden="1" outlineLevel="1" x14ac:dyDescent="0.2">
      <c r="A141" s="161"/>
      <c r="B141" s="187" t="s">
        <v>26</v>
      </c>
      <c r="C141" s="186" t="str">
        <f t="shared" si="13"/>
        <v>П1139</v>
      </c>
      <c r="D141" s="272">
        <f>VLOOKUP($B141,Себестоимость!$B$13:$P$97,COLUMN(Себестоимость!E:E)-1,FALSE)</f>
        <v>0</v>
      </c>
      <c r="E141" s="163">
        <f>VLOOKUP($B141,Себестоимость!$B$13:$P$97,COLUMN(Себестоимость!F:F)-1,FALSE)</f>
        <v>0</v>
      </c>
      <c r="F141" s="163">
        <f>VLOOKUP($B141,Себестоимость!$B$13:$P$97,COLUMN(Себестоимость!G:G)-1,FALSE)</f>
        <v>0</v>
      </c>
      <c r="G141" s="163">
        <f>VLOOKUP($B141,Себестоимость!$B$13:$P$97,COLUMN(Себестоимость!H:H)-1,FALSE)</f>
        <v>0</v>
      </c>
      <c r="H141" s="163">
        <f>VLOOKUP($B141,Себестоимость!$B$13:$P$97,COLUMN(Себестоимость!I:I)-1,FALSE)</f>
        <v>0</v>
      </c>
      <c r="I141" s="163">
        <f>VLOOKUP($B141,Себестоимость!$B$13:$P$97,COLUMN(Себестоимость!J:J)-1,FALSE)</f>
        <v>0</v>
      </c>
      <c r="J141" s="163">
        <f>VLOOKUP($B141,Себестоимость!$B$13:$P$97,COLUMN(Себестоимость!K:K)-1,FALSE)</f>
        <v>0</v>
      </c>
      <c r="K141" s="163">
        <f>VLOOKUP($B141,Себестоимость!$B$13:$P$97,COLUMN(Себестоимость!L:L)-1,FALSE)</f>
        <v>0</v>
      </c>
      <c r="L141" s="163">
        <f>VLOOKUP($B141,Себестоимость!$B$13:$P$97,COLUMN(Себестоимость!M:M)-1,FALSE)</f>
        <v>0</v>
      </c>
      <c r="M141" s="163">
        <f>VLOOKUP($B141,Себестоимость!$B$13:$P$97,COLUMN(Себестоимость!N:N)-1,FALSE)</f>
        <v>0</v>
      </c>
      <c r="N141" s="163">
        <f>VLOOKUP($B141,Себестоимость!$B$13:$P$97,COLUMN(Себестоимость!O:O)-1,FALSE)</f>
        <v>0</v>
      </c>
      <c r="O141" s="163">
        <f>VLOOKUP($B141,Себестоимость!$B$13:$P$97,COLUMN(Себестоимость!P:P)-1,FALSE)</f>
        <v>0</v>
      </c>
      <c r="P141" s="164">
        <f>SUM(D141,E141,F141,G141,H141,I141,J141,K141,L141,M141,N141,O141)</f>
        <v>0</v>
      </c>
    </row>
    <row r="142" spans="1:16" hidden="1" outlineLevel="1" x14ac:dyDescent="0.2">
      <c r="A142" s="161"/>
      <c r="B142" s="187" t="s">
        <v>602</v>
      </c>
      <c r="C142" s="186" t="str">
        <f t="shared" si="13"/>
        <v>П1140</v>
      </c>
      <c r="D142" s="272">
        <f>VLOOKUP($B142,Себестоимость!$B$13:$P$97,COLUMN(Себестоимость!E:E)-1,FALSE)</f>
        <v>0</v>
      </c>
      <c r="E142" s="163">
        <f>VLOOKUP($B142,Себестоимость!$B$13:$P$97,COLUMN(Себестоимость!F:F)-1,FALSE)</f>
        <v>0</v>
      </c>
      <c r="F142" s="163">
        <f>VLOOKUP($B142,Себестоимость!$B$13:$P$97,COLUMN(Себестоимость!G:G)-1,FALSE)</f>
        <v>0</v>
      </c>
      <c r="G142" s="163">
        <f>VLOOKUP($B142,Себестоимость!$B$13:$P$97,COLUMN(Себестоимость!H:H)-1,FALSE)</f>
        <v>0</v>
      </c>
      <c r="H142" s="163">
        <f>VLOOKUP($B142,Себестоимость!$B$13:$P$97,COLUMN(Себестоимость!I:I)-1,FALSE)</f>
        <v>0</v>
      </c>
      <c r="I142" s="163">
        <f>VLOOKUP($B142,Себестоимость!$B$13:$P$97,COLUMN(Себестоимость!J:J)-1,FALSE)</f>
        <v>0</v>
      </c>
      <c r="J142" s="163">
        <f>VLOOKUP($B142,Себестоимость!$B$13:$P$97,COLUMN(Себестоимость!K:K)-1,FALSE)</f>
        <v>0</v>
      </c>
      <c r="K142" s="163">
        <f>VLOOKUP($B142,Себестоимость!$B$13:$P$97,COLUMN(Себестоимость!L:L)-1,FALSE)</f>
        <v>0</v>
      </c>
      <c r="L142" s="163">
        <f>VLOOKUP($B142,Себестоимость!$B$13:$P$97,COLUMN(Себестоимость!M:M)-1,FALSE)</f>
        <v>0</v>
      </c>
      <c r="M142" s="163">
        <f>VLOOKUP($B142,Себестоимость!$B$13:$P$97,COLUMN(Себестоимость!N:N)-1,FALSE)</f>
        <v>0</v>
      </c>
      <c r="N142" s="163">
        <f>VLOOKUP($B142,Себестоимость!$B$13:$P$97,COLUMN(Себестоимость!O:O)-1,FALSE)</f>
        <v>0</v>
      </c>
      <c r="O142" s="163">
        <f>VLOOKUP($B142,Себестоимость!$B$13:$P$97,COLUMN(Себестоимость!P:P)-1,FALSE)</f>
        <v>0</v>
      </c>
      <c r="P142" s="164">
        <f>SUM(D142,E142,F142,G142,H142,I142,J142,K142,L142,M142,N142,O142)</f>
        <v>0</v>
      </c>
    </row>
    <row r="143" spans="1:16" hidden="1" outlineLevel="1" x14ac:dyDescent="0.2">
      <c r="A143" s="161"/>
      <c r="B143" s="187" t="s">
        <v>603</v>
      </c>
      <c r="C143" s="186" t="str">
        <f t="shared" si="13"/>
        <v>П1141</v>
      </c>
      <c r="D143" s="272">
        <f>VLOOKUP($B143,Себестоимость!$B$13:$P$97,COLUMN(Себестоимость!E:E)-1,FALSE)</f>
        <v>0</v>
      </c>
      <c r="E143" s="163">
        <f>VLOOKUP($B143,Себестоимость!$B$13:$P$97,COLUMN(Себестоимость!F:F)-1,FALSE)</f>
        <v>0</v>
      </c>
      <c r="F143" s="163">
        <f>VLOOKUP($B143,Себестоимость!$B$13:$P$97,COLUMN(Себестоимость!G:G)-1,FALSE)</f>
        <v>0</v>
      </c>
      <c r="G143" s="163">
        <f>VLOOKUP($B143,Себестоимость!$B$13:$P$97,COLUMN(Себестоимость!H:H)-1,FALSE)</f>
        <v>0</v>
      </c>
      <c r="H143" s="163">
        <f>VLOOKUP($B143,Себестоимость!$B$13:$P$97,COLUMN(Себестоимость!I:I)-1,FALSE)</f>
        <v>0</v>
      </c>
      <c r="I143" s="163">
        <f>VLOOKUP($B143,Себестоимость!$B$13:$P$97,COLUMN(Себестоимость!J:J)-1,FALSE)</f>
        <v>0</v>
      </c>
      <c r="J143" s="163">
        <f>VLOOKUP($B143,Себестоимость!$B$13:$P$97,COLUMN(Себестоимость!K:K)-1,FALSE)</f>
        <v>0</v>
      </c>
      <c r="K143" s="163">
        <f>VLOOKUP($B143,Себестоимость!$B$13:$P$97,COLUMN(Себестоимость!L:L)-1,FALSE)</f>
        <v>0</v>
      </c>
      <c r="L143" s="163">
        <f>VLOOKUP($B143,Себестоимость!$B$13:$P$97,COLUMN(Себестоимость!M:M)-1,FALSE)</f>
        <v>0</v>
      </c>
      <c r="M143" s="163">
        <f>VLOOKUP($B143,Себестоимость!$B$13:$P$97,COLUMN(Себестоимость!N:N)-1,FALSE)</f>
        <v>0</v>
      </c>
      <c r="N143" s="163">
        <f>VLOOKUP($B143,Себестоимость!$B$13:$P$97,COLUMN(Себестоимость!O:O)-1,FALSE)</f>
        <v>0</v>
      </c>
      <c r="O143" s="163">
        <f>VLOOKUP($B143,Себестоимость!$B$13:$P$97,COLUMN(Себестоимость!P:P)-1,FALSE)</f>
        <v>0</v>
      </c>
      <c r="P143" s="164">
        <f>SUM(D143,E143,F143,G143,H143,I143,J143,K143,L143,M143,N143,O143)</f>
        <v>0</v>
      </c>
    </row>
    <row r="144" spans="1:16" hidden="1" outlineLevel="1" x14ac:dyDescent="0.2">
      <c r="A144" s="161"/>
      <c r="B144" s="187" t="s">
        <v>604</v>
      </c>
      <c r="C144" s="186" t="str">
        <f t="shared" si="13"/>
        <v>П1142</v>
      </c>
      <c r="D144" s="272">
        <f>VLOOKUP($B144,Себестоимость!$B$13:$P$97,COLUMN(Себестоимость!E:E)-1,FALSE)</f>
        <v>0</v>
      </c>
      <c r="E144" s="163">
        <f>VLOOKUP($B144,Себестоимость!$B$13:$P$97,COLUMN(Себестоимость!F:F)-1,FALSE)</f>
        <v>0</v>
      </c>
      <c r="F144" s="163">
        <f>VLOOKUP($B144,Себестоимость!$B$13:$P$97,COLUMN(Себестоимость!G:G)-1,FALSE)</f>
        <v>0</v>
      </c>
      <c r="G144" s="163">
        <f>VLOOKUP($B144,Себестоимость!$B$13:$P$97,COLUMN(Себестоимость!H:H)-1,FALSE)</f>
        <v>0</v>
      </c>
      <c r="H144" s="163">
        <f>VLOOKUP($B144,Себестоимость!$B$13:$P$97,COLUMN(Себестоимость!I:I)-1,FALSE)</f>
        <v>0</v>
      </c>
      <c r="I144" s="163">
        <f>VLOOKUP($B144,Себестоимость!$B$13:$P$97,COLUMN(Себестоимость!J:J)-1,FALSE)</f>
        <v>0</v>
      </c>
      <c r="J144" s="163">
        <f>VLOOKUP($B144,Себестоимость!$B$13:$P$97,COLUMN(Себестоимость!K:K)-1,FALSE)</f>
        <v>0</v>
      </c>
      <c r="K144" s="163">
        <f>VLOOKUP($B144,Себестоимость!$B$13:$P$97,COLUMN(Себестоимость!L:L)-1,FALSE)</f>
        <v>0</v>
      </c>
      <c r="L144" s="163">
        <f>VLOOKUP($B144,Себестоимость!$B$13:$P$97,COLUMN(Себестоимость!M:M)-1,FALSE)</f>
        <v>0</v>
      </c>
      <c r="M144" s="163">
        <f>VLOOKUP($B144,Себестоимость!$B$13:$P$97,COLUMN(Себестоимость!N:N)-1,FALSE)</f>
        <v>0</v>
      </c>
      <c r="N144" s="163">
        <f>VLOOKUP($B144,Себестоимость!$B$13:$P$97,COLUMN(Себестоимость!O:O)-1,FALSE)</f>
        <v>0</v>
      </c>
      <c r="O144" s="163">
        <f>VLOOKUP($B144,Себестоимость!$B$13:$P$97,COLUMN(Себестоимость!P:P)-1,FALSE)</f>
        <v>0</v>
      </c>
      <c r="P144" s="164">
        <f>SUM(D144,E144,F144,G144,H144,I144,J144,K144,L144,M144,N144,O144)</f>
        <v>0</v>
      </c>
    </row>
    <row r="145" spans="1:16" hidden="1" outlineLevel="1" x14ac:dyDescent="0.2">
      <c r="A145" s="161"/>
      <c r="B145" s="187" t="s">
        <v>538</v>
      </c>
      <c r="C145" s="186" t="str">
        <f t="shared" si="13"/>
        <v>П1143</v>
      </c>
      <c r="D145" s="272">
        <f>VLOOKUP($B145,Себестоимость!$B$13:$P$97,COLUMN(Себестоимость!E:E)-1,FALSE)</f>
        <v>0</v>
      </c>
      <c r="E145" s="163">
        <f>VLOOKUP($B145,Себестоимость!$B$13:$P$97,COLUMN(Себестоимость!F:F)-1,FALSE)</f>
        <v>0</v>
      </c>
      <c r="F145" s="163">
        <f>VLOOKUP($B145,Себестоимость!$B$13:$P$97,COLUMN(Себестоимость!G:G)-1,FALSE)</f>
        <v>0</v>
      </c>
      <c r="G145" s="163">
        <f>VLOOKUP($B145,Себестоимость!$B$13:$P$97,COLUMN(Себестоимость!H:H)-1,FALSE)</f>
        <v>0</v>
      </c>
      <c r="H145" s="163">
        <f>VLOOKUP($B145,Себестоимость!$B$13:$P$97,COLUMN(Себестоимость!I:I)-1,FALSE)</f>
        <v>0</v>
      </c>
      <c r="I145" s="163">
        <f>VLOOKUP($B145,Себестоимость!$B$13:$P$97,COLUMN(Себестоимость!J:J)-1,FALSE)</f>
        <v>0</v>
      </c>
      <c r="J145" s="163">
        <f>VLOOKUP($B145,Себестоимость!$B$13:$P$97,COLUMN(Себестоимость!K:K)-1,FALSE)</f>
        <v>0</v>
      </c>
      <c r="K145" s="163">
        <f>VLOOKUP($B145,Себестоимость!$B$13:$P$97,COLUMN(Себестоимость!L:L)-1,FALSE)</f>
        <v>0</v>
      </c>
      <c r="L145" s="163">
        <f>VLOOKUP($B145,Себестоимость!$B$13:$P$97,COLUMN(Себестоимость!M:M)-1,FALSE)</f>
        <v>0</v>
      </c>
      <c r="M145" s="163">
        <f>VLOOKUP($B145,Себестоимость!$B$13:$P$97,COLUMN(Себестоимость!N:N)-1,FALSE)</f>
        <v>0</v>
      </c>
      <c r="N145" s="163">
        <f>VLOOKUP($B145,Себестоимость!$B$13:$P$97,COLUMN(Себестоимость!O:O)-1,FALSE)</f>
        <v>0</v>
      </c>
      <c r="O145" s="163">
        <f>VLOOKUP($B145,Себестоимость!$B$13:$P$97,COLUMN(Себестоимость!P:P)-1,FALSE)</f>
        <v>0</v>
      </c>
      <c r="P145" s="164">
        <f>SUM(D145,E145,F145,G145,H145,I145,J145,K145,L145,M145,N145,O145)</f>
        <v>0</v>
      </c>
    </row>
    <row r="146" spans="1:16" hidden="1" outlineLevel="1" x14ac:dyDescent="0.2">
      <c r="A146" s="161"/>
      <c r="B146" s="187" t="s">
        <v>53</v>
      </c>
      <c r="C146" s="186" t="str">
        <f t="shared" si="13"/>
        <v>П1145</v>
      </c>
      <c r="D146" s="272">
        <f>VLOOKUP($B146,Себестоимость!$B$13:$P$97,COLUMN(Себестоимость!E:E)-1,FALSE)</f>
        <v>0</v>
      </c>
      <c r="E146" s="163">
        <f>VLOOKUP($B146,Себестоимость!$B$13:$P$97,COLUMN(Себестоимость!F:F)-1,FALSE)</f>
        <v>0</v>
      </c>
      <c r="F146" s="163">
        <f>VLOOKUP($B146,Себестоимость!$B$13:$P$97,COLUMN(Себестоимость!G:G)-1,FALSE)</f>
        <v>0</v>
      </c>
      <c r="G146" s="163">
        <f>VLOOKUP($B146,Себестоимость!$B$13:$P$97,COLUMN(Себестоимость!H:H)-1,FALSE)</f>
        <v>0</v>
      </c>
      <c r="H146" s="163">
        <f>VLOOKUP($B146,Себестоимость!$B$13:$P$97,COLUMN(Себестоимость!I:I)-1,FALSE)</f>
        <v>0</v>
      </c>
      <c r="I146" s="163">
        <f>VLOOKUP($B146,Себестоимость!$B$13:$P$97,COLUMN(Себестоимость!J:J)-1,FALSE)</f>
        <v>0</v>
      </c>
      <c r="J146" s="163">
        <f>VLOOKUP($B146,Себестоимость!$B$13:$P$97,COLUMN(Себестоимость!K:K)-1,FALSE)</f>
        <v>0</v>
      </c>
      <c r="K146" s="163">
        <f>VLOOKUP($B146,Себестоимость!$B$13:$P$97,COLUMN(Себестоимость!L:L)-1,FALSE)</f>
        <v>0</v>
      </c>
      <c r="L146" s="163">
        <f>VLOOKUP($B146,Себестоимость!$B$13:$P$97,COLUMN(Себестоимость!M:M)-1,FALSE)</f>
        <v>0</v>
      </c>
      <c r="M146" s="163">
        <f>VLOOKUP($B146,Себестоимость!$B$13:$P$97,COLUMN(Себестоимость!N:N)-1,FALSE)</f>
        <v>0</v>
      </c>
      <c r="N146" s="163">
        <f>VLOOKUP($B146,Себестоимость!$B$13:$P$97,COLUMN(Себестоимость!O:O)-1,FALSE)</f>
        <v>0</v>
      </c>
      <c r="O146" s="163">
        <f>VLOOKUP($B146,Себестоимость!$B$13:$P$97,COLUMN(Себестоимость!P:P)-1,FALSE)</f>
        <v>0</v>
      </c>
      <c r="P146" s="164">
        <f t="shared" si="11"/>
        <v>0</v>
      </c>
    </row>
    <row r="147" spans="1:16" hidden="1" outlineLevel="1" x14ac:dyDescent="0.2">
      <c r="A147" s="161"/>
      <c r="B147" s="187" t="s">
        <v>54</v>
      </c>
      <c r="C147" s="186" t="str">
        <f t="shared" si="13"/>
        <v>П1146</v>
      </c>
      <c r="D147" s="272">
        <f>VLOOKUP($B147,Себестоимость!$B$13:$P$97,COLUMN(Себестоимость!E:E)-1,FALSE)</f>
        <v>0</v>
      </c>
      <c r="E147" s="163">
        <f>VLOOKUP($B147,Себестоимость!$B$13:$P$97,COLUMN(Себестоимость!F:F)-1,FALSE)</f>
        <v>0</v>
      </c>
      <c r="F147" s="163">
        <f>VLOOKUP($B147,Себестоимость!$B$13:$P$97,COLUMN(Себестоимость!G:G)-1,FALSE)</f>
        <v>0</v>
      </c>
      <c r="G147" s="163">
        <f>VLOOKUP($B147,Себестоимость!$B$13:$P$97,COLUMN(Себестоимость!H:H)-1,FALSE)</f>
        <v>0</v>
      </c>
      <c r="H147" s="163">
        <f>VLOOKUP($B147,Себестоимость!$B$13:$P$97,COLUMN(Себестоимость!I:I)-1,FALSE)</f>
        <v>0</v>
      </c>
      <c r="I147" s="163">
        <f>VLOOKUP($B147,Себестоимость!$B$13:$P$97,COLUMN(Себестоимость!J:J)-1,FALSE)</f>
        <v>0</v>
      </c>
      <c r="J147" s="163">
        <f>VLOOKUP($B147,Себестоимость!$B$13:$P$97,COLUMN(Себестоимость!K:K)-1,FALSE)</f>
        <v>0</v>
      </c>
      <c r="K147" s="163">
        <f>VLOOKUP($B147,Себестоимость!$B$13:$P$97,COLUMN(Себестоимость!L:L)-1,FALSE)</f>
        <v>0</v>
      </c>
      <c r="L147" s="163">
        <f>VLOOKUP($B147,Себестоимость!$B$13:$P$97,COLUMN(Себестоимость!M:M)-1,FALSE)</f>
        <v>0</v>
      </c>
      <c r="M147" s="163">
        <f>VLOOKUP($B147,Себестоимость!$B$13:$P$97,COLUMN(Себестоимость!N:N)-1,FALSE)</f>
        <v>0</v>
      </c>
      <c r="N147" s="163">
        <f>VLOOKUP($B147,Себестоимость!$B$13:$P$97,COLUMN(Себестоимость!O:O)-1,FALSE)</f>
        <v>0</v>
      </c>
      <c r="O147" s="163">
        <f>VLOOKUP($B147,Себестоимость!$B$13:$P$97,COLUMN(Себестоимость!P:P)-1,FALSE)</f>
        <v>0</v>
      </c>
      <c r="P147" s="164">
        <f t="shared" si="11"/>
        <v>0</v>
      </c>
    </row>
    <row r="148" spans="1:16" hidden="1" outlineLevel="1" x14ac:dyDescent="0.2">
      <c r="A148" s="161"/>
      <c r="B148" s="187" t="s">
        <v>55</v>
      </c>
      <c r="C148" s="186" t="str">
        <f t="shared" si="13"/>
        <v>П1147</v>
      </c>
      <c r="D148" s="272">
        <f>VLOOKUP($B148,Себестоимость!$B$13:$P$97,COLUMN(Себестоимость!E:E)-1,FALSE)</f>
        <v>0</v>
      </c>
      <c r="E148" s="163">
        <f>VLOOKUP($B148,Себестоимость!$B$13:$P$97,COLUMN(Себестоимость!F:F)-1,FALSE)</f>
        <v>0</v>
      </c>
      <c r="F148" s="163">
        <f>VLOOKUP($B148,Себестоимость!$B$13:$P$97,COLUMN(Себестоимость!G:G)-1,FALSE)</f>
        <v>0</v>
      </c>
      <c r="G148" s="163">
        <f>VLOOKUP($B148,Себестоимость!$B$13:$P$97,COLUMN(Себестоимость!H:H)-1,FALSE)</f>
        <v>0</v>
      </c>
      <c r="H148" s="163">
        <f>VLOOKUP($B148,Себестоимость!$B$13:$P$97,COLUMN(Себестоимость!I:I)-1,FALSE)</f>
        <v>0</v>
      </c>
      <c r="I148" s="163">
        <f>VLOOKUP($B148,Себестоимость!$B$13:$P$97,COLUMN(Себестоимость!J:J)-1,FALSE)</f>
        <v>0</v>
      </c>
      <c r="J148" s="163">
        <f>VLOOKUP($B148,Себестоимость!$B$13:$P$97,COLUMN(Себестоимость!K:K)-1,FALSE)</f>
        <v>0</v>
      </c>
      <c r="K148" s="163">
        <f>VLOOKUP($B148,Себестоимость!$B$13:$P$97,COLUMN(Себестоимость!L:L)-1,FALSE)</f>
        <v>0</v>
      </c>
      <c r="L148" s="163">
        <f>VLOOKUP($B148,Себестоимость!$B$13:$P$97,COLUMN(Себестоимость!M:M)-1,FALSE)</f>
        <v>0</v>
      </c>
      <c r="M148" s="163">
        <f>VLOOKUP($B148,Себестоимость!$B$13:$P$97,COLUMN(Себестоимость!N:N)-1,FALSE)</f>
        <v>0</v>
      </c>
      <c r="N148" s="163">
        <f>VLOOKUP($B148,Себестоимость!$B$13:$P$97,COLUMN(Себестоимость!O:O)-1,FALSE)</f>
        <v>0</v>
      </c>
      <c r="O148" s="163">
        <f>VLOOKUP($B148,Себестоимость!$B$13:$P$97,COLUMN(Себестоимость!P:P)-1,FALSE)</f>
        <v>0</v>
      </c>
      <c r="P148" s="164">
        <f t="shared" si="11"/>
        <v>0</v>
      </c>
    </row>
    <row r="149" spans="1:16" hidden="1" outlineLevel="1" x14ac:dyDescent="0.2">
      <c r="A149" s="161"/>
      <c r="B149" s="187" t="s">
        <v>56</v>
      </c>
      <c r="C149" s="186" t="str">
        <f t="shared" si="13"/>
        <v>П1148</v>
      </c>
      <c r="D149" s="272">
        <f>VLOOKUP($B149,Себестоимость!$B$13:$P$97,COLUMN(Себестоимость!E:E)-1,FALSE)</f>
        <v>0</v>
      </c>
      <c r="E149" s="163">
        <f>VLOOKUP($B149,Себестоимость!$B$13:$P$97,COLUMN(Себестоимость!F:F)-1,FALSE)</f>
        <v>0</v>
      </c>
      <c r="F149" s="163">
        <f>VLOOKUP($B149,Себестоимость!$B$13:$P$97,COLUMN(Себестоимость!G:G)-1,FALSE)</f>
        <v>0</v>
      </c>
      <c r="G149" s="163">
        <f>VLOOKUP($B149,Себестоимость!$B$13:$P$97,COLUMN(Себестоимость!H:H)-1,FALSE)</f>
        <v>0</v>
      </c>
      <c r="H149" s="163">
        <f>VLOOKUP($B149,Себестоимость!$B$13:$P$97,COLUMN(Себестоимость!I:I)-1,FALSE)</f>
        <v>0</v>
      </c>
      <c r="I149" s="163">
        <f>VLOOKUP($B149,Себестоимость!$B$13:$P$97,COLUMN(Себестоимость!J:J)-1,FALSE)</f>
        <v>0</v>
      </c>
      <c r="J149" s="163">
        <f>VLOOKUP($B149,Себестоимость!$B$13:$P$97,COLUMN(Себестоимость!K:K)-1,FALSE)</f>
        <v>0</v>
      </c>
      <c r="K149" s="163">
        <f>VLOOKUP($B149,Себестоимость!$B$13:$P$97,COLUMN(Себестоимость!L:L)-1,FALSE)</f>
        <v>0</v>
      </c>
      <c r="L149" s="163">
        <f>VLOOKUP($B149,Себестоимость!$B$13:$P$97,COLUMN(Себестоимость!M:M)-1,FALSE)</f>
        <v>0</v>
      </c>
      <c r="M149" s="163">
        <f>VLOOKUP($B149,Себестоимость!$B$13:$P$97,COLUMN(Себестоимость!N:N)-1,FALSE)</f>
        <v>0</v>
      </c>
      <c r="N149" s="163">
        <f>VLOOKUP($B149,Себестоимость!$B$13:$P$97,COLUMN(Себестоимость!O:O)-1,FALSE)</f>
        <v>0</v>
      </c>
      <c r="O149" s="163">
        <f>VLOOKUP($B149,Себестоимость!$B$13:$P$97,COLUMN(Себестоимость!P:P)-1,FALSE)</f>
        <v>0</v>
      </c>
      <c r="P149" s="164">
        <f t="shared" si="11"/>
        <v>0</v>
      </c>
    </row>
    <row r="150" spans="1:16" hidden="1" outlineLevel="1" x14ac:dyDescent="0.2">
      <c r="A150" s="161"/>
      <c r="B150" s="187" t="s">
        <v>57</v>
      </c>
      <c r="C150" s="186" t="str">
        <f t="shared" si="13"/>
        <v>П1149</v>
      </c>
      <c r="D150" s="272">
        <f>VLOOKUP($B150,Себестоимость!$B$13:$P$97,COLUMN(Себестоимость!E:E)-1,FALSE)</f>
        <v>0</v>
      </c>
      <c r="E150" s="163">
        <f>VLOOKUP($B150,Себестоимость!$B$13:$P$97,COLUMN(Себестоимость!F:F)-1,FALSE)</f>
        <v>0</v>
      </c>
      <c r="F150" s="163">
        <f>VLOOKUP($B150,Себестоимость!$B$13:$P$97,COLUMN(Себестоимость!G:G)-1,FALSE)</f>
        <v>0</v>
      </c>
      <c r="G150" s="163">
        <f>VLOOKUP($B150,Себестоимость!$B$13:$P$97,COLUMN(Себестоимость!H:H)-1,FALSE)</f>
        <v>0</v>
      </c>
      <c r="H150" s="163">
        <f>VLOOKUP($B150,Себестоимость!$B$13:$P$97,COLUMN(Себестоимость!I:I)-1,FALSE)</f>
        <v>0</v>
      </c>
      <c r="I150" s="163">
        <f>VLOOKUP($B150,Себестоимость!$B$13:$P$97,COLUMN(Себестоимость!J:J)-1,FALSE)</f>
        <v>0</v>
      </c>
      <c r="J150" s="163">
        <f>VLOOKUP($B150,Себестоимость!$B$13:$P$97,COLUMN(Себестоимость!K:K)-1,FALSE)</f>
        <v>0</v>
      </c>
      <c r="K150" s="163">
        <f>VLOOKUP($B150,Себестоимость!$B$13:$P$97,COLUMN(Себестоимость!L:L)-1,FALSE)</f>
        <v>0</v>
      </c>
      <c r="L150" s="163">
        <f>VLOOKUP($B150,Себестоимость!$B$13:$P$97,COLUMN(Себестоимость!M:M)-1,FALSE)</f>
        <v>0</v>
      </c>
      <c r="M150" s="163">
        <f>VLOOKUP($B150,Себестоимость!$B$13:$P$97,COLUMN(Себестоимость!N:N)-1,FALSE)</f>
        <v>0</v>
      </c>
      <c r="N150" s="163">
        <f>VLOOKUP($B150,Себестоимость!$B$13:$P$97,COLUMN(Себестоимость!O:O)-1,FALSE)</f>
        <v>0</v>
      </c>
      <c r="O150" s="163">
        <f>VLOOKUP($B150,Себестоимость!$B$13:$P$97,COLUMN(Себестоимость!P:P)-1,FALSE)</f>
        <v>0</v>
      </c>
      <c r="P150" s="164">
        <f t="shared" si="11"/>
        <v>0</v>
      </c>
    </row>
    <row r="151" spans="1:16" hidden="1" outlineLevel="1" x14ac:dyDescent="0.2">
      <c r="A151" s="161"/>
      <c r="B151" s="187" t="s">
        <v>58</v>
      </c>
      <c r="C151" s="186" t="str">
        <f t="shared" si="13"/>
        <v>П1150</v>
      </c>
      <c r="D151" s="272">
        <f>VLOOKUP($B151,Себестоимость!$B$13:$P$97,COLUMN(Себестоимость!E:E)-1,FALSE)</f>
        <v>0</v>
      </c>
      <c r="E151" s="163">
        <f>VLOOKUP($B151,Себестоимость!$B$13:$P$97,COLUMN(Себестоимость!F:F)-1,FALSE)</f>
        <v>0</v>
      </c>
      <c r="F151" s="163">
        <f>VLOOKUP($B151,Себестоимость!$B$13:$P$97,COLUMN(Себестоимость!G:G)-1,FALSE)</f>
        <v>0</v>
      </c>
      <c r="G151" s="163">
        <f>VLOOKUP($B151,Себестоимость!$B$13:$P$97,COLUMN(Себестоимость!H:H)-1,FALSE)</f>
        <v>0</v>
      </c>
      <c r="H151" s="163">
        <f>VLOOKUP($B151,Себестоимость!$B$13:$P$97,COLUMN(Себестоимость!I:I)-1,FALSE)</f>
        <v>0</v>
      </c>
      <c r="I151" s="163">
        <f>VLOOKUP($B151,Себестоимость!$B$13:$P$97,COLUMN(Себестоимость!J:J)-1,FALSE)</f>
        <v>0</v>
      </c>
      <c r="J151" s="163">
        <f>VLOOKUP($B151,Себестоимость!$B$13:$P$97,COLUMN(Себестоимость!K:K)-1,FALSE)</f>
        <v>0</v>
      </c>
      <c r="K151" s="163">
        <f>VLOOKUP($B151,Себестоимость!$B$13:$P$97,COLUMN(Себестоимость!L:L)-1,FALSE)</f>
        <v>0</v>
      </c>
      <c r="L151" s="163">
        <f>VLOOKUP($B151,Себестоимость!$B$13:$P$97,COLUMN(Себестоимость!M:M)-1,FALSE)</f>
        <v>0</v>
      </c>
      <c r="M151" s="163">
        <f>VLOOKUP($B151,Себестоимость!$B$13:$P$97,COLUMN(Себестоимость!N:N)-1,FALSE)</f>
        <v>0</v>
      </c>
      <c r="N151" s="163">
        <f>VLOOKUP($B151,Себестоимость!$B$13:$P$97,COLUMN(Себестоимость!O:O)-1,FALSE)</f>
        <v>0</v>
      </c>
      <c r="O151" s="163">
        <f>VLOOKUP($B151,Себестоимость!$B$13:$P$97,COLUMN(Себестоимость!P:P)-1,FALSE)</f>
        <v>0</v>
      </c>
      <c r="P151" s="164">
        <f t="shared" si="11"/>
        <v>0</v>
      </c>
    </row>
    <row r="152" spans="1:16" hidden="1" outlineLevel="1" x14ac:dyDescent="0.2">
      <c r="A152" s="161"/>
      <c r="B152" s="187" t="s">
        <v>59</v>
      </c>
      <c r="C152" s="186" t="str">
        <f t="shared" si="13"/>
        <v>П1151</v>
      </c>
      <c r="D152" s="272">
        <f>VLOOKUP($B152,Себестоимость!$B$13:$P$97,COLUMN(Себестоимость!E:E)-1,FALSE)</f>
        <v>0</v>
      </c>
      <c r="E152" s="163">
        <f>VLOOKUP($B152,Себестоимость!$B$13:$P$97,COLUMN(Себестоимость!F:F)-1,FALSE)</f>
        <v>0</v>
      </c>
      <c r="F152" s="163">
        <f>VLOOKUP($B152,Себестоимость!$B$13:$P$97,COLUMN(Себестоимость!G:G)-1,FALSE)</f>
        <v>0</v>
      </c>
      <c r="G152" s="163">
        <f>VLOOKUP($B152,Себестоимость!$B$13:$P$97,COLUMN(Себестоимость!H:H)-1,FALSE)</f>
        <v>0</v>
      </c>
      <c r="H152" s="163">
        <f>VLOOKUP($B152,Себестоимость!$B$13:$P$97,COLUMN(Себестоимость!I:I)-1,FALSE)</f>
        <v>0</v>
      </c>
      <c r="I152" s="163">
        <f>VLOOKUP($B152,Себестоимость!$B$13:$P$97,COLUMN(Себестоимость!J:J)-1,FALSE)</f>
        <v>0</v>
      </c>
      <c r="J152" s="163">
        <f>VLOOKUP($B152,Себестоимость!$B$13:$P$97,COLUMN(Себестоимость!K:K)-1,FALSE)</f>
        <v>0</v>
      </c>
      <c r="K152" s="163">
        <f>VLOOKUP($B152,Себестоимость!$B$13:$P$97,COLUMN(Себестоимость!L:L)-1,FALSE)</f>
        <v>0</v>
      </c>
      <c r="L152" s="163">
        <f>VLOOKUP($B152,Себестоимость!$B$13:$P$97,COLUMN(Себестоимость!M:M)-1,FALSE)</f>
        <v>0</v>
      </c>
      <c r="M152" s="163">
        <f>VLOOKUP($B152,Себестоимость!$B$13:$P$97,COLUMN(Себестоимость!N:N)-1,FALSE)</f>
        <v>0</v>
      </c>
      <c r="N152" s="163">
        <f>VLOOKUP($B152,Себестоимость!$B$13:$P$97,COLUMN(Себестоимость!O:O)-1,FALSE)</f>
        <v>0</v>
      </c>
      <c r="O152" s="163">
        <f>VLOOKUP($B152,Себестоимость!$B$13:$P$97,COLUMN(Себестоимость!P:P)-1,FALSE)</f>
        <v>0</v>
      </c>
      <c r="P152" s="164">
        <f>SUM(D152,E152,F152,G152,H152,I152,J152,K152,L152,M152,N152,O152)</f>
        <v>0</v>
      </c>
    </row>
    <row r="153" spans="1:16" hidden="1" outlineLevel="1" x14ac:dyDescent="0.2">
      <c r="A153" s="161"/>
      <c r="B153" s="187" t="s">
        <v>605</v>
      </c>
      <c r="C153" s="186" t="str">
        <f t="shared" si="13"/>
        <v>П1152</v>
      </c>
      <c r="D153" s="272">
        <f>VLOOKUP($B153,Себестоимость!$B$13:$P$97,COLUMN(Себестоимость!E:E)-1,FALSE)</f>
        <v>0</v>
      </c>
      <c r="E153" s="163">
        <f>VLOOKUP($B153,Себестоимость!$B$13:$P$97,COLUMN(Себестоимость!F:F)-1,FALSE)</f>
        <v>0</v>
      </c>
      <c r="F153" s="163">
        <f>VLOOKUP($B153,Себестоимость!$B$13:$P$97,COLUMN(Себестоимость!G:G)-1,FALSE)</f>
        <v>0</v>
      </c>
      <c r="G153" s="163">
        <f>VLOOKUP($B153,Себестоимость!$B$13:$P$97,COLUMN(Себестоимость!H:H)-1,FALSE)</f>
        <v>0</v>
      </c>
      <c r="H153" s="163">
        <f>VLOOKUP($B153,Себестоимость!$B$13:$P$97,COLUMN(Себестоимость!I:I)-1,FALSE)</f>
        <v>0</v>
      </c>
      <c r="I153" s="163">
        <f>VLOOKUP($B153,Себестоимость!$B$13:$P$97,COLUMN(Себестоимость!J:J)-1,FALSE)</f>
        <v>0</v>
      </c>
      <c r="J153" s="163">
        <f>VLOOKUP($B153,Себестоимость!$B$13:$P$97,COLUMN(Себестоимость!K:K)-1,FALSE)</f>
        <v>0</v>
      </c>
      <c r="K153" s="163">
        <f>VLOOKUP($B153,Себестоимость!$B$13:$P$97,COLUMN(Себестоимость!L:L)-1,FALSE)</f>
        <v>0</v>
      </c>
      <c r="L153" s="163">
        <f>VLOOKUP($B153,Себестоимость!$B$13:$P$97,COLUMN(Себестоимость!M:M)-1,FALSE)</f>
        <v>0</v>
      </c>
      <c r="M153" s="163">
        <f>VLOOKUP($B153,Себестоимость!$B$13:$P$97,COLUMN(Себестоимость!N:N)-1,FALSE)</f>
        <v>0</v>
      </c>
      <c r="N153" s="163">
        <f>VLOOKUP($B153,Себестоимость!$B$13:$P$97,COLUMN(Себестоимость!O:O)-1,FALSE)</f>
        <v>0</v>
      </c>
      <c r="O153" s="163">
        <f>VLOOKUP($B153,Себестоимость!$B$13:$P$97,COLUMN(Себестоимость!P:P)-1,FALSE)</f>
        <v>0</v>
      </c>
      <c r="P153" s="164">
        <f>SUM(D153,E153,F153,G153,H153,I153,J153,K153,L153,M153,N153,O153)</f>
        <v>0</v>
      </c>
    </row>
    <row r="154" spans="1:16" hidden="1" outlineLevel="1" x14ac:dyDescent="0.2">
      <c r="A154" s="161"/>
      <c r="B154" s="187" t="s">
        <v>60</v>
      </c>
      <c r="C154" s="186" t="str">
        <f t="shared" si="13"/>
        <v>П1154</v>
      </c>
      <c r="D154" s="272">
        <f>VLOOKUP($B154,Себестоимость!$B$13:$P$97,COLUMN(Себестоимость!E:E)-1,FALSE)</f>
        <v>0</v>
      </c>
      <c r="E154" s="163">
        <f>VLOOKUP($B154,Себестоимость!$B$13:$P$97,COLUMN(Себестоимость!F:F)-1,FALSE)</f>
        <v>0</v>
      </c>
      <c r="F154" s="163">
        <f>VLOOKUP($B154,Себестоимость!$B$13:$P$97,COLUMN(Себестоимость!G:G)-1,FALSE)</f>
        <v>0</v>
      </c>
      <c r="G154" s="163">
        <f>VLOOKUP($B154,Себестоимость!$B$13:$P$97,COLUMN(Себестоимость!H:H)-1,FALSE)</f>
        <v>0</v>
      </c>
      <c r="H154" s="163">
        <f>VLOOKUP($B154,Себестоимость!$B$13:$P$97,COLUMN(Себестоимость!I:I)-1,FALSE)</f>
        <v>0</v>
      </c>
      <c r="I154" s="163">
        <f>VLOOKUP($B154,Себестоимость!$B$13:$P$97,COLUMN(Себестоимость!J:J)-1,FALSE)</f>
        <v>0</v>
      </c>
      <c r="J154" s="163">
        <f>VLOOKUP($B154,Себестоимость!$B$13:$P$97,COLUMN(Себестоимость!K:K)-1,FALSE)</f>
        <v>0</v>
      </c>
      <c r="K154" s="163">
        <f>VLOOKUP($B154,Себестоимость!$B$13:$P$97,COLUMN(Себестоимость!L:L)-1,FALSE)</f>
        <v>0</v>
      </c>
      <c r="L154" s="163">
        <f>VLOOKUP($B154,Себестоимость!$B$13:$P$97,COLUMN(Себестоимость!M:M)-1,FALSE)</f>
        <v>0</v>
      </c>
      <c r="M154" s="163">
        <f>VLOOKUP($B154,Себестоимость!$B$13:$P$97,COLUMN(Себестоимость!N:N)-1,FALSE)</f>
        <v>0</v>
      </c>
      <c r="N154" s="163">
        <f>VLOOKUP($B154,Себестоимость!$B$13:$P$97,COLUMN(Себестоимость!O:O)-1,FALSE)</f>
        <v>0</v>
      </c>
      <c r="O154" s="163">
        <f>VLOOKUP($B154,Себестоимость!$B$13:$P$97,COLUMN(Себестоимость!P:P)-1,FALSE)</f>
        <v>0</v>
      </c>
      <c r="P154" s="164">
        <f t="shared" si="11"/>
        <v>0</v>
      </c>
    </row>
    <row r="155" spans="1:16" hidden="1" outlineLevel="1" x14ac:dyDescent="0.2">
      <c r="A155" s="161"/>
      <c r="B155" s="187" t="s">
        <v>536</v>
      </c>
      <c r="C155" s="186" t="str">
        <f t="shared" si="13"/>
        <v>П1155</v>
      </c>
      <c r="D155" s="272">
        <f>VLOOKUP($B155,Себестоимость!$B$13:$P$97,COLUMN(Себестоимость!E:E)-1,FALSE)</f>
        <v>0</v>
      </c>
      <c r="E155" s="163">
        <f>VLOOKUP($B155,Себестоимость!$B$13:$P$97,COLUMN(Себестоимость!F:F)-1,FALSE)</f>
        <v>0</v>
      </c>
      <c r="F155" s="163">
        <f>VLOOKUP($B155,Себестоимость!$B$13:$P$97,COLUMN(Себестоимость!G:G)-1,FALSE)</f>
        <v>0</v>
      </c>
      <c r="G155" s="163">
        <f>VLOOKUP($B155,Себестоимость!$B$13:$P$97,COLUMN(Себестоимость!H:H)-1,FALSE)</f>
        <v>0</v>
      </c>
      <c r="H155" s="163">
        <f>VLOOKUP($B155,Себестоимость!$B$13:$P$97,COLUMN(Себестоимость!I:I)-1,FALSE)</f>
        <v>0</v>
      </c>
      <c r="I155" s="163">
        <f>VLOOKUP($B155,Себестоимость!$B$13:$P$97,COLUMN(Себестоимость!J:J)-1,FALSE)</f>
        <v>0</v>
      </c>
      <c r="J155" s="163">
        <f>VLOOKUP($B155,Себестоимость!$B$13:$P$97,COLUMN(Себестоимость!K:K)-1,FALSE)</f>
        <v>0</v>
      </c>
      <c r="K155" s="163">
        <f>VLOOKUP($B155,Себестоимость!$B$13:$P$97,COLUMN(Себестоимость!L:L)-1,FALSE)</f>
        <v>0</v>
      </c>
      <c r="L155" s="163">
        <f>VLOOKUP($B155,Себестоимость!$B$13:$P$97,COLUMN(Себестоимость!M:M)-1,FALSE)</f>
        <v>0</v>
      </c>
      <c r="M155" s="163">
        <f>VLOOKUP($B155,Себестоимость!$B$13:$P$97,COLUMN(Себестоимость!N:N)-1,FALSE)</f>
        <v>0</v>
      </c>
      <c r="N155" s="163">
        <f>VLOOKUP($B155,Себестоимость!$B$13:$P$97,COLUMN(Себестоимость!O:O)-1,FALSE)</f>
        <v>0</v>
      </c>
      <c r="O155" s="163">
        <f>VLOOKUP($B155,Себестоимость!$B$13:$P$97,COLUMN(Себестоимость!P:P)-1,FALSE)</f>
        <v>0</v>
      </c>
      <c r="P155" s="164">
        <f>SUM(D155,E155,F155,G155,H155,I155,J155,K155,L155,M155,N155,O155)</f>
        <v>0</v>
      </c>
    </row>
    <row r="156" spans="1:16" hidden="1" outlineLevel="1" x14ac:dyDescent="0.2">
      <c r="A156" s="161"/>
      <c r="B156" s="187" t="s">
        <v>537</v>
      </c>
      <c r="C156" s="186" t="str">
        <f t="shared" si="13"/>
        <v>П1156</v>
      </c>
      <c r="D156" s="272">
        <f>VLOOKUP($B156,Себестоимость!$B$13:$P$97,COLUMN(Себестоимость!E:E)-1,FALSE)</f>
        <v>0</v>
      </c>
      <c r="E156" s="163">
        <f>VLOOKUP($B156,Себестоимость!$B$13:$P$97,COLUMN(Себестоимость!F:F)-1,FALSE)</f>
        <v>0</v>
      </c>
      <c r="F156" s="163">
        <f>VLOOKUP($B156,Себестоимость!$B$13:$P$97,COLUMN(Себестоимость!G:G)-1,FALSE)</f>
        <v>0</v>
      </c>
      <c r="G156" s="163">
        <f>VLOOKUP($B156,Себестоимость!$B$13:$P$97,COLUMN(Себестоимость!H:H)-1,FALSE)</f>
        <v>0</v>
      </c>
      <c r="H156" s="163">
        <f>VLOOKUP($B156,Себестоимость!$B$13:$P$97,COLUMN(Себестоимость!I:I)-1,FALSE)</f>
        <v>0</v>
      </c>
      <c r="I156" s="163">
        <f>VLOOKUP($B156,Себестоимость!$B$13:$P$97,COLUMN(Себестоимость!J:J)-1,FALSE)</f>
        <v>0</v>
      </c>
      <c r="J156" s="163">
        <f>VLOOKUP($B156,Себестоимость!$B$13:$P$97,COLUMN(Себестоимость!K:K)-1,FALSE)</f>
        <v>0</v>
      </c>
      <c r="K156" s="163">
        <f>VLOOKUP($B156,Себестоимость!$B$13:$P$97,COLUMN(Себестоимость!L:L)-1,FALSE)</f>
        <v>0</v>
      </c>
      <c r="L156" s="163">
        <f>VLOOKUP($B156,Себестоимость!$B$13:$P$97,COLUMN(Себестоимость!M:M)-1,FALSE)</f>
        <v>0</v>
      </c>
      <c r="M156" s="163">
        <f>VLOOKUP($B156,Себестоимость!$B$13:$P$97,COLUMN(Себестоимость!N:N)-1,FALSE)</f>
        <v>0</v>
      </c>
      <c r="N156" s="163">
        <f>VLOOKUP($B156,Себестоимость!$B$13:$P$97,COLUMN(Себестоимость!O:O)-1,FALSE)</f>
        <v>0</v>
      </c>
      <c r="O156" s="163">
        <f>VLOOKUP($B156,Себестоимость!$B$13:$P$97,COLUMN(Себестоимость!P:P)-1,FALSE)</f>
        <v>0</v>
      </c>
      <c r="P156" s="164">
        <f>SUM(D156,E156,F156,G156,H156,I156,J156,K156,L156,M156,N156,O156)</f>
        <v>0</v>
      </c>
    </row>
    <row r="157" spans="1:16" hidden="1" outlineLevel="1" x14ac:dyDescent="0.2">
      <c r="A157" s="161"/>
      <c r="B157" s="187" t="s">
        <v>62</v>
      </c>
      <c r="C157" s="186" t="str">
        <f t="shared" si="13"/>
        <v>П1159</v>
      </c>
      <c r="D157" s="272">
        <f>VLOOKUP($B157,Себестоимость!$B$13:$P$97,COLUMN(Себестоимость!E:E)-1,FALSE)</f>
        <v>0</v>
      </c>
      <c r="E157" s="163">
        <f>VLOOKUP($B157,Себестоимость!$B$13:$P$97,COLUMN(Себестоимость!F:F)-1,FALSE)</f>
        <v>0</v>
      </c>
      <c r="F157" s="163">
        <f>VLOOKUP($B157,Себестоимость!$B$13:$P$97,COLUMN(Себестоимость!G:G)-1,FALSE)</f>
        <v>0</v>
      </c>
      <c r="G157" s="163">
        <f>VLOOKUP($B157,Себестоимость!$B$13:$P$97,COLUMN(Себестоимость!H:H)-1,FALSE)</f>
        <v>0</v>
      </c>
      <c r="H157" s="163">
        <f>VLOOKUP($B157,Себестоимость!$B$13:$P$97,COLUMN(Себестоимость!I:I)-1,FALSE)</f>
        <v>0</v>
      </c>
      <c r="I157" s="163">
        <f>VLOOKUP($B157,Себестоимость!$B$13:$P$97,COLUMN(Себестоимость!J:J)-1,FALSE)</f>
        <v>0</v>
      </c>
      <c r="J157" s="163">
        <f>VLOOKUP($B157,Себестоимость!$B$13:$P$97,COLUMN(Себестоимость!K:K)-1,FALSE)</f>
        <v>0</v>
      </c>
      <c r="K157" s="163">
        <f>VLOOKUP($B157,Себестоимость!$B$13:$P$97,COLUMN(Себестоимость!L:L)-1,FALSE)</f>
        <v>0</v>
      </c>
      <c r="L157" s="163">
        <f>VLOOKUP($B157,Себестоимость!$B$13:$P$97,COLUMN(Себестоимость!M:M)-1,FALSE)</f>
        <v>0</v>
      </c>
      <c r="M157" s="163">
        <f>VLOOKUP($B157,Себестоимость!$B$13:$P$97,COLUMN(Себестоимость!N:N)-1,FALSE)</f>
        <v>0</v>
      </c>
      <c r="N157" s="163">
        <f>VLOOKUP($B157,Себестоимость!$B$13:$P$97,COLUMN(Себестоимость!O:O)-1,FALSE)</f>
        <v>0</v>
      </c>
      <c r="O157" s="163">
        <f>VLOOKUP($B157,Себестоимость!$B$13:$P$97,COLUMN(Себестоимость!P:P)-1,FALSE)</f>
        <v>0</v>
      </c>
      <c r="P157" s="164">
        <f t="shared" si="11"/>
        <v>0</v>
      </c>
    </row>
    <row r="158" spans="1:16" hidden="1" outlineLevel="1" x14ac:dyDescent="0.2">
      <c r="A158" s="161"/>
      <c r="B158" s="187" t="s">
        <v>63</v>
      </c>
      <c r="C158" s="186" t="str">
        <f t="shared" si="13"/>
        <v>П1160</v>
      </c>
      <c r="D158" s="272">
        <f>VLOOKUP($B158,Себестоимость!$B$13:$P$97,COLUMN(Себестоимость!E:E)-1,FALSE)</f>
        <v>0</v>
      </c>
      <c r="E158" s="163">
        <f>VLOOKUP($B158,Себестоимость!$B$13:$P$97,COLUMN(Себестоимость!F:F)-1,FALSE)</f>
        <v>0</v>
      </c>
      <c r="F158" s="163">
        <f>VLOOKUP($B158,Себестоимость!$B$13:$P$97,COLUMN(Себестоимость!G:G)-1,FALSE)</f>
        <v>0</v>
      </c>
      <c r="G158" s="163">
        <f>VLOOKUP($B158,Себестоимость!$B$13:$P$97,COLUMN(Себестоимость!H:H)-1,FALSE)</f>
        <v>0</v>
      </c>
      <c r="H158" s="163">
        <f>VLOOKUP($B158,Себестоимость!$B$13:$P$97,COLUMN(Себестоимость!I:I)-1,FALSE)</f>
        <v>0</v>
      </c>
      <c r="I158" s="163">
        <f>VLOOKUP($B158,Себестоимость!$B$13:$P$97,COLUMN(Себестоимость!J:J)-1,FALSE)</f>
        <v>0</v>
      </c>
      <c r="J158" s="163">
        <f>VLOOKUP($B158,Себестоимость!$B$13:$P$97,COLUMN(Себестоимость!K:K)-1,FALSE)</f>
        <v>0</v>
      </c>
      <c r="K158" s="163">
        <f>VLOOKUP($B158,Себестоимость!$B$13:$P$97,COLUMN(Себестоимость!L:L)-1,FALSE)</f>
        <v>0</v>
      </c>
      <c r="L158" s="163">
        <f>VLOOKUP($B158,Себестоимость!$B$13:$P$97,COLUMN(Себестоимость!M:M)-1,FALSE)</f>
        <v>0</v>
      </c>
      <c r="M158" s="163">
        <f>VLOOKUP($B158,Себестоимость!$B$13:$P$97,COLUMN(Себестоимость!N:N)-1,FALSE)</f>
        <v>0</v>
      </c>
      <c r="N158" s="163">
        <f>VLOOKUP($B158,Себестоимость!$B$13:$P$97,COLUMN(Себестоимость!O:O)-1,FALSE)</f>
        <v>0</v>
      </c>
      <c r="O158" s="163">
        <f>VLOOKUP($B158,Себестоимость!$B$13:$P$97,COLUMN(Себестоимость!P:P)-1,FALSE)</f>
        <v>0</v>
      </c>
      <c r="P158" s="164">
        <f t="shared" si="11"/>
        <v>0</v>
      </c>
    </row>
    <row r="159" spans="1:16" hidden="1" outlineLevel="1" x14ac:dyDescent="0.2">
      <c r="A159" s="161"/>
      <c r="B159" s="187" t="s">
        <v>64</v>
      </c>
      <c r="C159" s="186" t="str">
        <f t="shared" si="13"/>
        <v>П1161</v>
      </c>
      <c r="D159" s="272">
        <f>VLOOKUP($B159,Себестоимость!$B$13:$P$97,COLUMN(Себестоимость!E:E)-1,FALSE)</f>
        <v>0</v>
      </c>
      <c r="E159" s="163">
        <f>VLOOKUP($B159,Себестоимость!$B$13:$P$97,COLUMN(Себестоимость!F:F)-1,FALSE)</f>
        <v>0</v>
      </c>
      <c r="F159" s="163">
        <f>VLOOKUP($B159,Себестоимость!$B$13:$P$97,COLUMN(Себестоимость!G:G)-1,FALSE)</f>
        <v>0</v>
      </c>
      <c r="G159" s="163">
        <f>VLOOKUP($B159,Себестоимость!$B$13:$P$97,COLUMN(Себестоимость!H:H)-1,FALSE)</f>
        <v>0</v>
      </c>
      <c r="H159" s="163">
        <f>VLOOKUP($B159,Себестоимость!$B$13:$P$97,COLUMN(Себестоимость!I:I)-1,FALSE)</f>
        <v>0</v>
      </c>
      <c r="I159" s="163">
        <f>VLOOKUP($B159,Себестоимость!$B$13:$P$97,COLUMN(Себестоимость!J:J)-1,FALSE)</f>
        <v>0</v>
      </c>
      <c r="J159" s="163">
        <f>VLOOKUP($B159,Себестоимость!$B$13:$P$97,COLUMN(Себестоимость!K:K)-1,FALSE)</f>
        <v>0</v>
      </c>
      <c r="K159" s="163">
        <f>VLOOKUP($B159,Себестоимость!$B$13:$P$97,COLUMN(Себестоимость!L:L)-1,FALSE)</f>
        <v>0</v>
      </c>
      <c r="L159" s="163">
        <f>VLOOKUP($B159,Себестоимость!$B$13:$P$97,COLUMN(Себестоимость!M:M)-1,FALSE)</f>
        <v>0</v>
      </c>
      <c r="M159" s="163">
        <f>VLOOKUP($B159,Себестоимость!$B$13:$P$97,COLUMN(Себестоимость!N:N)-1,FALSE)</f>
        <v>0</v>
      </c>
      <c r="N159" s="163">
        <f>VLOOKUP($B159,Себестоимость!$B$13:$P$97,COLUMN(Себестоимость!O:O)-1,FALSE)</f>
        <v>0</v>
      </c>
      <c r="O159" s="163">
        <f>VLOOKUP($B159,Себестоимость!$B$13:$P$97,COLUMN(Себестоимость!P:P)-1,FALSE)</f>
        <v>0</v>
      </c>
      <c r="P159" s="164">
        <f t="shared" si="11"/>
        <v>0</v>
      </c>
    </row>
    <row r="160" spans="1:16" hidden="1" outlineLevel="1" x14ac:dyDescent="0.2">
      <c r="A160" s="161"/>
      <c r="B160" s="187" t="s">
        <v>66</v>
      </c>
      <c r="C160" s="186" t="str">
        <f t="shared" si="13"/>
        <v>П1163</v>
      </c>
      <c r="D160" s="272">
        <f>VLOOKUP($B160,Себестоимость!$B$13:$P$97,COLUMN(Себестоимость!E:E)-1,FALSE)</f>
        <v>0</v>
      </c>
      <c r="E160" s="163">
        <f>VLOOKUP($B160,Себестоимость!$B$13:$P$97,COLUMN(Себестоимость!F:F)-1,FALSE)</f>
        <v>0</v>
      </c>
      <c r="F160" s="163">
        <f>VLOOKUP($B160,Себестоимость!$B$13:$P$97,COLUMN(Себестоимость!G:G)-1,FALSE)</f>
        <v>0</v>
      </c>
      <c r="G160" s="163">
        <f>VLOOKUP($B160,Себестоимость!$B$13:$P$97,COLUMN(Себестоимость!H:H)-1,FALSE)</f>
        <v>0</v>
      </c>
      <c r="H160" s="163">
        <f>VLOOKUP($B160,Себестоимость!$B$13:$P$97,COLUMN(Себестоимость!I:I)-1,FALSE)</f>
        <v>0</v>
      </c>
      <c r="I160" s="163">
        <f>VLOOKUP($B160,Себестоимость!$B$13:$P$97,COLUMN(Себестоимость!J:J)-1,FALSE)</f>
        <v>0</v>
      </c>
      <c r="J160" s="163">
        <f>VLOOKUP($B160,Себестоимость!$B$13:$P$97,COLUMN(Себестоимость!K:K)-1,FALSE)</f>
        <v>0</v>
      </c>
      <c r="K160" s="163">
        <f>VLOOKUP($B160,Себестоимость!$B$13:$P$97,COLUMN(Себестоимость!L:L)-1,FALSE)</f>
        <v>0</v>
      </c>
      <c r="L160" s="163">
        <f>VLOOKUP($B160,Себестоимость!$B$13:$P$97,COLUMN(Себестоимость!M:M)-1,FALSE)</f>
        <v>0</v>
      </c>
      <c r="M160" s="163">
        <f>VLOOKUP($B160,Себестоимость!$B$13:$P$97,COLUMN(Себестоимость!N:N)-1,FALSE)</f>
        <v>0</v>
      </c>
      <c r="N160" s="163">
        <f>VLOOKUP($B160,Себестоимость!$B$13:$P$97,COLUMN(Себестоимость!O:O)-1,FALSE)</f>
        <v>0</v>
      </c>
      <c r="O160" s="163">
        <f>VLOOKUP($B160,Себестоимость!$B$13:$P$97,COLUMN(Себестоимость!P:P)-1,FALSE)</f>
        <v>0</v>
      </c>
      <c r="P160" s="164">
        <f t="shared" si="11"/>
        <v>0</v>
      </c>
    </row>
    <row r="161" spans="1:16" hidden="1" outlineLevel="1" x14ac:dyDescent="0.2">
      <c r="A161" s="161"/>
      <c r="B161" s="187" t="s">
        <v>67</v>
      </c>
      <c r="C161" s="186" t="str">
        <f t="shared" si="13"/>
        <v>П1164</v>
      </c>
      <c r="D161" s="272">
        <f>VLOOKUP($B161,Себестоимость!$B$13:$P$97,COLUMN(Себестоимость!E:E)-1,FALSE)</f>
        <v>0</v>
      </c>
      <c r="E161" s="163">
        <f>VLOOKUP($B161,Себестоимость!$B$13:$P$97,COLUMN(Себестоимость!F:F)-1,FALSE)</f>
        <v>0</v>
      </c>
      <c r="F161" s="163">
        <f>VLOOKUP($B161,Себестоимость!$B$13:$P$97,COLUMN(Себестоимость!G:G)-1,FALSE)</f>
        <v>0</v>
      </c>
      <c r="G161" s="163">
        <f>VLOOKUP($B161,Себестоимость!$B$13:$P$97,COLUMN(Себестоимость!H:H)-1,FALSE)</f>
        <v>0</v>
      </c>
      <c r="H161" s="163">
        <f>VLOOKUP($B161,Себестоимость!$B$13:$P$97,COLUMN(Себестоимость!I:I)-1,FALSE)</f>
        <v>0</v>
      </c>
      <c r="I161" s="163">
        <f>VLOOKUP($B161,Себестоимость!$B$13:$P$97,COLUMN(Себестоимость!J:J)-1,FALSE)</f>
        <v>0</v>
      </c>
      <c r="J161" s="163">
        <f>VLOOKUP($B161,Себестоимость!$B$13:$P$97,COLUMN(Себестоимость!K:K)-1,FALSE)</f>
        <v>0</v>
      </c>
      <c r="K161" s="163">
        <f>VLOOKUP($B161,Себестоимость!$B$13:$P$97,COLUMN(Себестоимость!L:L)-1,FALSE)</f>
        <v>0</v>
      </c>
      <c r="L161" s="163">
        <f>VLOOKUP($B161,Себестоимость!$B$13:$P$97,COLUMN(Себестоимость!M:M)-1,FALSE)</f>
        <v>0</v>
      </c>
      <c r="M161" s="163">
        <f>VLOOKUP($B161,Себестоимость!$B$13:$P$97,COLUMN(Себестоимость!N:N)-1,FALSE)</f>
        <v>0</v>
      </c>
      <c r="N161" s="163">
        <f>VLOOKUP($B161,Себестоимость!$B$13:$P$97,COLUMN(Себестоимость!O:O)-1,FALSE)</f>
        <v>0</v>
      </c>
      <c r="O161" s="163">
        <f>VLOOKUP($B161,Себестоимость!$B$13:$P$97,COLUMN(Себестоимость!P:P)-1,FALSE)</f>
        <v>0</v>
      </c>
      <c r="P161" s="164">
        <f t="shared" si="11"/>
        <v>0</v>
      </c>
    </row>
    <row r="162" spans="1:16" hidden="1" outlineLevel="1" x14ac:dyDescent="0.2">
      <c r="A162" s="161"/>
      <c r="B162" s="187" t="s">
        <v>68</v>
      </c>
      <c r="C162" s="186" t="str">
        <f t="shared" si="13"/>
        <v>П1165</v>
      </c>
      <c r="D162" s="272">
        <f>VLOOKUP($B162,Себестоимость!$B$13:$P$97,COLUMN(Себестоимость!E:E)-1,FALSE)</f>
        <v>0</v>
      </c>
      <c r="E162" s="163">
        <f>VLOOKUP($B162,Себестоимость!$B$13:$P$97,COLUMN(Себестоимость!F:F)-1,FALSE)</f>
        <v>0</v>
      </c>
      <c r="F162" s="163">
        <f>VLOOKUP($B162,Себестоимость!$B$13:$P$97,COLUMN(Себестоимость!G:G)-1,FALSE)</f>
        <v>0</v>
      </c>
      <c r="G162" s="163">
        <f>VLOOKUP($B162,Себестоимость!$B$13:$P$97,COLUMN(Себестоимость!H:H)-1,FALSE)</f>
        <v>0</v>
      </c>
      <c r="H162" s="163">
        <f>VLOOKUP($B162,Себестоимость!$B$13:$P$97,COLUMN(Себестоимость!I:I)-1,FALSE)</f>
        <v>0</v>
      </c>
      <c r="I162" s="163">
        <f>VLOOKUP($B162,Себестоимость!$B$13:$P$97,COLUMN(Себестоимость!J:J)-1,FALSE)</f>
        <v>0</v>
      </c>
      <c r="J162" s="163">
        <f>VLOOKUP($B162,Себестоимость!$B$13:$P$97,COLUMN(Себестоимость!K:K)-1,FALSE)</f>
        <v>0</v>
      </c>
      <c r="K162" s="163">
        <f>VLOOKUP($B162,Себестоимость!$B$13:$P$97,COLUMN(Себестоимость!L:L)-1,FALSE)</f>
        <v>0</v>
      </c>
      <c r="L162" s="163">
        <f>VLOOKUP($B162,Себестоимость!$B$13:$P$97,COLUMN(Себестоимость!M:M)-1,FALSE)</f>
        <v>0</v>
      </c>
      <c r="M162" s="163">
        <f>VLOOKUP($B162,Себестоимость!$B$13:$P$97,COLUMN(Себестоимость!N:N)-1,FALSE)</f>
        <v>0</v>
      </c>
      <c r="N162" s="163">
        <f>VLOOKUP($B162,Себестоимость!$B$13:$P$97,COLUMN(Себестоимость!O:O)-1,FALSE)</f>
        <v>0</v>
      </c>
      <c r="O162" s="163">
        <f>VLOOKUP($B162,Себестоимость!$B$13:$P$97,COLUMN(Себестоимость!P:P)-1,FALSE)</f>
        <v>0</v>
      </c>
      <c r="P162" s="164">
        <f t="shared" si="11"/>
        <v>0</v>
      </c>
    </row>
    <row r="163" spans="1:16" hidden="1" outlineLevel="1" x14ac:dyDescent="0.2">
      <c r="A163" s="161"/>
      <c r="B163" s="187" t="s">
        <v>69</v>
      </c>
      <c r="C163" s="186" t="str">
        <f t="shared" si="13"/>
        <v>П1166</v>
      </c>
      <c r="D163" s="272">
        <f>VLOOKUP($B163,Себестоимость!$B$13:$P$97,COLUMN(Себестоимость!E:E)-1,FALSE)</f>
        <v>0</v>
      </c>
      <c r="E163" s="163">
        <f>VLOOKUP($B163,Себестоимость!$B$13:$P$97,COLUMN(Себестоимость!F:F)-1,FALSE)</f>
        <v>0</v>
      </c>
      <c r="F163" s="163">
        <f>VLOOKUP($B163,Себестоимость!$B$13:$P$97,COLUMN(Себестоимость!G:G)-1,FALSE)</f>
        <v>0</v>
      </c>
      <c r="G163" s="163">
        <f>VLOOKUP($B163,Себестоимость!$B$13:$P$97,COLUMN(Себестоимость!H:H)-1,FALSE)</f>
        <v>0</v>
      </c>
      <c r="H163" s="163">
        <f>VLOOKUP($B163,Себестоимость!$B$13:$P$97,COLUMN(Себестоимость!I:I)-1,FALSE)</f>
        <v>0</v>
      </c>
      <c r="I163" s="163">
        <f>VLOOKUP($B163,Себестоимость!$B$13:$P$97,COLUMN(Себестоимость!J:J)-1,FALSE)</f>
        <v>0</v>
      </c>
      <c r="J163" s="163">
        <f>VLOOKUP($B163,Себестоимость!$B$13:$P$97,COLUMN(Себестоимость!K:K)-1,FALSE)</f>
        <v>0</v>
      </c>
      <c r="K163" s="163">
        <f>VLOOKUP($B163,Себестоимость!$B$13:$P$97,COLUMN(Себестоимость!L:L)-1,FALSE)</f>
        <v>0</v>
      </c>
      <c r="L163" s="163">
        <f>VLOOKUP($B163,Себестоимость!$B$13:$P$97,COLUMN(Себестоимость!M:M)-1,FALSE)</f>
        <v>0</v>
      </c>
      <c r="M163" s="163">
        <f>VLOOKUP($B163,Себестоимость!$B$13:$P$97,COLUMN(Себестоимость!N:N)-1,FALSE)</f>
        <v>0</v>
      </c>
      <c r="N163" s="163">
        <f>VLOOKUP($B163,Себестоимость!$B$13:$P$97,COLUMN(Себестоимость!O:O)-1,FALSE)</f>
        <v>0</v>
      </c>
      <c r="O163" s="163">
        <f>VLOOKUP($B163,Себестоимость!$B$13:$P$97,COLUMN(Себестоимость!P:P)-1,FALSE)</f>
        <v>0</v>
      </c>
      <c r="P163" s="164">
        <f t="shared" si="11"/>
        <v>0</v>
      </c>
    </row>
    <row r="164" spans="1:16" hidden="1" outlineLevel="1" x14ac:dyDescent="0.2">
      <c r="A164" s="161"/>
      <c r="B164" s="187" t="s">
        <v>70</v>
      </c>
      <c r="C164" s="186" t="str">
        <f t="shared" si="13"/>
        <v>П1167</v>
      </c>
      <c r="D164" s="272">
        <f>VLOOKUP($B164,Себестоимость!$B$13:$P$97,COLUMN(Себестоимость!E:E)-1,FALSE)</f>
        <v>0</v>
      </c>
      <c r="E164" s="163">
        <f>VLOOKUP($B164,Себестоимость!$B$13:$P$97,COLUMN(Себестоимость!F:F)-1,FALSE)</f>
        <v>0</v>
      </c>
      <c r="F164" s="163">
        <f>VLOOKUP($B164,Себестоимость!$B$13:$P$97,COLUMN(Себестоимость!G:G)-1,FALSE)</f>
        <v>0</v>
      </c>
      <c r="G164" s="163">
        <f>VLOOKUP($B164,Себестоимость!$B$13:$P$97,COLUMN(Себестоимость!H:H)-1,FALSE)</f>
        <v>0</v>
      </c>
      <c r="H164" s="163">
        <f>VLOOKUP($B164,Себестоимость!$B$13:$P$97,COLUMN(Себестоимость!I:I)-1,FALSE)</f>
        <v>0</v>
      </c>
      <c r="I164" s="163">
        <f>VLOOKUP($B164,Себестоимость!$B$13:$P$97,COLUMN(Себестоимость!J:J)-1,FALSE)</f>
        <v>0</v>
      </c>
      <c r="J164" s="163">
        <f>VLOOKUP($B164,Себестоимость!$B$13:$P$97,COLUMN(Себестоимость!K:K)-1,FALSE)</f>
        <v>0</v>
      </c>
      <c r="K164" s="163">
        <f>VLOOKUP($B164,Себестоимость!$B$13:$P$97,COLUMN(Себестоимость!L:L)-1,FALSE)</f>
        <v>0</v>
      </c>
      <c r="L164" s="163">
        <f>VLOOKUP($B164,Себестоимость!$B$13:$P$97,COLUMN(Себестоимость!M:M)-1,FALSE)</f>
        <v>0</v>
      </c>
      <c r="M164" s="163">
        <f>VLOOKUP($B164,Себестоимость!$B$13:$P$97,COLUMN(Себестоимость!N:N)-1,FALSE)</f>
        <v>0</v>
      </c>
      <c r="N164" s="163">
        <f>VLOOKUP($B164,Себестоимость!$B$13:$P$97,COLUMN(Себестоимость!O:O)-1,FALSE)</f>
        <v>0</v>
      </c>
      <c r="O164" s="163">
        <f>VLOOKUP($B164,Себестоимость!$B$13:$P$97,COLUMN(Себестоимость!P:P)-1,FALSE)</f>
        <v>0</v>
      </c>
      <c r="P164" s="164">
        <f t="shared" si="11"/>
        <v>0</v>
      </c>
    </row>
    <row r="165" spans="1:16" hidden="1" outlineLevel="1" x14ac:dyDescent="0.2">
      <c r="A165" s="161"/>
      <c r="B165" s="187" t="s">
        <v>71</v>
      </c>
      <c r="C165" s="186" t="str">
        <f t="shared" si="13"/>
        <v>П1168</v>
      </c>
      <c r="D165" s="272">
        <f>VLOOKUP($B165,Себестоимость!$B$13:$P$97,COLUMN(Себестоимость!E:E)-1,FALSE)</f>
        <v>0</v>
      </c>
      <c r="E165" s="163">
        <f>VLOOKUP($B165,Себестоимость!$B$13:$P$97,COLUMN(Себестоимость!F:F)-1,FALSE)</f>
        <v>0</v>
      </c>
      <c r="F165" s="163">
        <f>VLOOKUP($B165,Себестоимость!$B$13:$P$97,COLUMN(Себестоимость!G:G)-1,FALSE)</f>
        <v>0</v>
      </c>
      <c r="G165" s="163">
        <f>VLOOKUP($B165,Себестоимость!$B$13:$P$97,COLUMN(Себестоимость!H:H)-1,FALSE)</f>
        <v>0</v>
      </c>
      <c r="H165" s="163">
        <f>VLOOKUP($B165,Себестоимость!$B$13:$P$97,COLUMN(Себестоимость!I:I)-1,FALSE)</f>
        <v>0</v>
      </c>
      <c r="I165" s="163">
        <f>VLOOKUP($B165,Себестоимость!$B$13:$P$97,COLUMN(Себестоимость!J:J)-1,FALSE)</f>
        <v>0</v>
      </c>
      <c r="J165" s="163">
        <f>VLOOKUP($B165,Себестоимость!$B$13:$P$97,COLUMN(Себестоимость!K:K)-1,FALSE)</f>
        <v>0</v>
      </c>
      <c r="K165" s="163">
        <f>VLOOKUP($B165,Себестоимость!$B$13:$P$97,COLUMN(Себестоимость!L:L)-1,FALSE)</f>
        <v>0</v>
      </c>
      <c r="L165" s="163">
        <f>VLOOKUP($B165,Себестоимость!$B$13:$P$97,COLUMN(Себестоимость!M:M)-1,FALSE)</f>
        <v>0</v>
      </c>
      <c r="M165" s="163">
        <f>VLOOKUP($B165,Себестоимость!$B$13:$P$97,COLUMN(Себестоимость!N:N)-1,FALSE)</f>
        <v>0</v>
      </c>
      <c r="N165" s="163">
        <f>VLOOKUP($B165,Себестоимость!$B$13:$P$97,COLUMN(Себестоимость!O:O)-1,FALSE)</f>
        <v>0</v>
      </c>
      <c r="O165" s="163">
        <f>VLOOKUP($B165,Себестоимость!$B$13:$P$97,COLUMN(Себестоимость!P:P)-1,FALSE)</f>
        <v>0</v>
      </c>
      <c r="P165" s="164">
        <f t="shared" si="11"/>
        <v>0</v>
      </c>
    </row>
    <row r="166" spans="1:16" hidden="1" outlineLevel="1" x14ac:dyDescent="0.2">
      <c r="A166" s="161"/>
      <c r="B166" s="187" t="s">
        <v>74</v>
      </c>
      <c r="C166" s="186" t="str">
        <f t="shared" si="13"/>
        <v>П1172</v>
      </c>
      <c r="D166" s="272">
        <f>VLOOKUP($B166,Себестоимость!$B$13:$P$97,COLUMN(Себестоимость!E:E)-1,FALSE)</f>
        <v>0</v>
      </c>
      <c r="E166" s="163">
        <f>VLOOKUP($B166,Себестоимость!$B$13:$P$97,COLUMN(Себестоимость!F:F)-1,FALSE)</f>
        <v>0</v>
      </c>
      <c r="F166" s="163">
        <f>VLOOKUP($B166,Себестоимость!$B$13:$P$97,COLUMN(Себестоимость!G:G)-1,FALSE)</f>
        <v>0</v>
      </c>
      <c r="G166" s="163">
        <f>VLOOKUP($B166,Себестоимость!$B$13:$P$97,COLUMN(Себестоимость!H:H)-1,FALSE)</f>
        <v>0</v>
      </c>
      <c r="H166" s="163">
        <f>VLOOKUP($B166,Себестоимость!$B$13:$P$97,COLUMN(Себестоимость!I:I)-1,FALSE)</f>
        <v>0</v>
      </c>
      <c r="I166" s="163">
        <f>VLOOKUP($B166,Себестоимость!$B$13:$P$97,COLUMN(Себестоимость!J:J)-1,FALSE)</f>
        <v>0</v>
      </c>
      <c r="J166" s="163">
        <f>VLOOKUP($B166,Себестоимость!$B$13:$P$97,COLUMN(Себестоимость!K:K)-1,FALSE)</f>
        <v>0</v>
      </c>
      <c r="K166" s="163">
        <f>VLOOKUP($B166,Себестоимость!$B$13:$P$97,COLUMN(Себестоимость!L:L)-1,FALSE)</f>
        <v>0</v>
      </c>
      <c r="L166" s="163">
        <f>VLOOKUP($B166,Себестоимость!$B$13:$P$97,COLUMN(Себестоимость!M:M)-1,FALSE)</f>
        <v>0</v>
      </c>
      <c r="M166" s="163">
        <f>VLOOKUP($B166,Себестоимость!$B$13:$P$97,COLUMN(Себестоимость!N:N)-1,FALSE)</f>
        <v>0</v>
      </c>
      <c r="N166" s="163">
        <f>VLOOKUP($B166,Себестоимость!$B$13:$P$97,COLUMN(Себестоимость!O:O)-1,FALSE)</f>
        <v>0</v>
      </c>
      <c r="O166" s="163">
        <f>VLOOKUP($B166,Себестоимость!$B$13:$P$97,COLUMN(Себестоимость!P:P)-1,FALSE)</f>
        <v>0</v>
      </c>
      <c r="P166" s="164">
        <f t="shared" si="11"/>
        <v>0</v>
      </c>
    </row>
    <row r="167" spans="1:16" hidden="1" outlineLevel="1" x14ac:dyDescent="0.2">
      <c r="A167" s="161"/>
      <c r="B167" s="187" t="s">
        <v>83</v>
      </c>
      <c r="C167" s="186" t="str">
        <f t="shared" si="13"/>
        <v>П1177</v>
      </c>
      <c r="D167" s="272">
        <f>VLOOKUP($B167,Себестоимость!$B$13:$P$97,COLUMN(Себестоимость!E:E)-1,FALSE)</f>
        <v>0</v>
      </c>
      <c r="E167" s="163">
        <f>VLOOKUP($B167,Себестоимость!$B$13:$P$97,COLUMN(Себестоимость!F:F)-1,FALSE)</f>
        <v>0</v>
      </c>
      <c r="F167" s="163">
        <f>VLOOKUP($B167,Себестоимость!$B$13:$P$97,COLUMN(Себестоимость!G:G)-1,FALSE)</f>
        <v>0</v>
      </c>
      <c r="G167" s="163">
        <f>VLOOKUP($B167,Себестоимость!$B$13:$P$97,COLUMN(Себестоимость!H:H)-1,FALSE)</f>
        <v>0</v>
      </c>
      <c r="H167" s="163">
        <f>VLOOKUP($B167,Себестоимость!$B$13:$P$97,COLUMN(Себестоимость!I:I)-1,FALSE)</f>
        <v>0</v>
      </c>
      <c r="I167" s="163">
        <f>VLOOKUP($B167,Себестоимость!$B$13:$P$97,COLUMN(Себестоимость!J:J)-1,FALSE)</f>
        <v>0</v>
      </c>
      <c r="J167" s="163">
        <f>VLOOKUP($B167,Себестоимость!$B$13:$P$97,COLUMN(Себестоимость!K:K)-1,FALSE)</f>
        <v>0</v>
      </c>
      <c r="K167" s="163">
        <f>VLOOKUP($B167,Себестоимость!$B$13:$P$97,COLUMN(Себестоимость!L:L)-1,FALSE)</f>
        <v>0</v>
      </c>
      <c r="L167" s="163">
        <f>VLOOKUP($B167,Себестоимость!$B$13:$P$97,COLUMN(Себестоимость!M:M)-1,FALSE)</f>
        <v>0</v>
      </c>
      <c r="M167" s="163">
        <f>VLOOKUP($B167,Себестоимость!$B$13:$P$97,COLUMN(Себестоимость!N:N)-1,FALSE)</f>
        <v>0</v>
      </c>
      <c r="N167" s="163">
        <f>VLOOKUP($B167,Себестоимость!$B$13:$P$97,COLUMN(Себестоимость!O:O)-1,FALSE)</f>
        <v>0</v>
      </c>
      <c r="O167" s="163">
        <f>VLOOKUP($B167,Себестоимость!$B$13:$P$97,COLUMN(Себестоимость!P:P)-1,FALSE)</f>
        <v>0</v>
      </c>
      <c r="P167" s="164">
        <f t="shared" si="11"/>
        <v>0</v>
      </c>
    </row>
    <row r="168" spans="1:16" hidden="1" outlineLevel="1" x14ac:dyDescent="0.2">
      <c r="A168" s="161"/>
      <c r="B168" s="187" t="s">
        <v>86</v>
      </c>
      <c r="C168" s="186" t="str">
        <f t="shared" si="13"/>
        <v>П1181</v>
      </c>
      <c r="D168" s="272">
        <f>VLOOKUP($B168,Себестоимость!$B$13:$P$97,COLUMN(Себестоимость!E:E)-1,FALSE)</f>
        <v>0</v>
      </c>
      <c r="E168" s="163">
        <f>VLOOKUP($B168,Себестоимость!$B$13:$P$97,COLUMN(Себестоимость!F:F)-1,FALSE)</f>
        <v>0</v>
      </c>
      <c r="F168" s="163">
        <f>VLOOKUP($B168,Себестоимость!$B$13:$P$97,COLUMN(Себестоимость!G:G)-1,FALSE)</f>
        <v>0</v>
      </c>
      <c r="G168" s="163">
        <f>VLOOKUP($B168,Себестоимость!$B$13:$P$97,COLUMN(Себестоимость!H:H)-1,FALSE)</f>
        <v>0</v>
      </c>
      <c r="H168" s="163">
        <f>VLOOKUP($B168,Себестоимость!$B$13:$P$97,COLUMN(Себестоимость!I:I)-1,FALSE)</f>
        <v>0</v>
      </c>
      <c r="I168" s="163">
        <f>VLOOKUP($B168,Себестоимость!$B$13:$P$97,COLUMN(Себестоимость!J:J)-1,FALSE)</f>
        <v>0</v>
      </c>
      <c r="J168" s="163">
        <f>VLOOKUP($B168,Себестоимость!$B$13:$P$97,COLUMN(Себестоимость!K:K)-1,FALSE)</f>
        <v>0</v>
      </c>
      <c r="K168" s="163">
        <f>VLOOKUP($B168,Себестоимость!$B$13:$P$97,COLUMN(Себестоимость!L:L)-1,FALSE)</f>
        <v>0</v>
      </c>
      <c r="L168" s="163">
        <f>VLOOKUP($B168,Себестоимость!$B$13:$P$97,COLUMN(Себестоимость!M:M)-1,FALSE)</f>
        <v>0</v>
      </c>
      <c r="M168" s="163">
        <f>VLOOKUP($B168,Себестоимость!$B$13:$P$97,COLUMN(Себестоимость!N:N)-1,FALSE)</f>
        <v>0</v>
      </c>
      <c r="N168" s="163">
        <f>VLOOKUP($B168,Себестоимость!$B$13:$P$97,COLUMN(Себестоимость!O:O)-1,FALSE)</f>
        <v>0</v>
      </c>
      <c r="O168" s="163">
        <f>VLOOKUP($B168,Себестоимость!$B$13:$P$97,COLUMN(Себестоимость!P:P)-1,FALSE)</f>
        <v>0</v>
      </c>
      <c r="P168" s="164">
        <f t="shared" si="11"/>
        <v>0</v>
      </c>
    </row>
    <row r="169" spans="1:16" hidden="1" outlineLevel="1" x14ac:dyDescent="0.2">
      <c r="A169" s="161"/>
      <c r="B169" s="187" t="s">
        <v>87</v>
      </c>
      <c r="C169" s="186" t="str">
        <f t="shared" si="13"/>
        <v>П1182</v>
      </c>
      <c r="D169" s="272">
        <f>VLOOKUP($B169,Себестоимость!$B$13:$P$97,COLUMN(Себестоимость!E:E)-1,FALSE)</f>
        <v>0</v>
      </c>
      <c r="E169" s="163">
        <f>VLOOKUP($B169,Себестоимость!$B$13:$P$97,COLUMN(Себестоимость!F:F)-1,FALSE)</f>
        <v>0</v>
      </c>
      <c r="F169" s="163">
        <f>VLOOKUP($B169,Себестоимость!$B$13:$P$97,COLUMN(Себестоимость!G:G)-1,FALSE)</f>
        <v>0</v>
      </c>
      <c r="G169" s="163">
        <f>VLOOKUP($B169,Себестоимость!$B$13:$P$97,COLUMN(Себестоимость!H:H)-1,FALSE)</f>
        <v>0</v>
      </c>
      <c r="H169" s="163">
        <f>VLOOKUP($B169,Себестоимость!$B$13:$P$97,COLUMN(Себестоимость!I:I)-1,FALSE)</f>
        <v>0</v>
      </c>
      <c r="I169" s="163">
        <f>VLOOKUP($B169,Себестоимость!$B$13:$P$97,COLUMN(Себестоимость!J:J)-1,FALSE)</f>
        <v>0</v>
      </c>
      <c r="J169" s="163">
        <f>VLOOKUP($B169,Себестоимость!$B$13:$P$97,COLUMN(Себестоимость!K:K)-1,FALSE)</f>
        <v>0</v>
      </c>
      <c r="K169" s="163">
        <f>VLOOKUP($B169,Себестоимость!$B$13:$P$97,COLUMN(Себестоимость!L:L)-1,FALSE)</f>
        <v>0</v>
      </c>
      <c r="L169" s="163">
        <f>VLOOKUP($B169,Себестоимость!$B$13:$P$97,COLUMN(Себестоимость!M:M)-1,FALSE)</f>
        <v>0</v>
      </c>
      <c r="M169" s="163">
        <f>VLOOKUP($B169,Себестоимость!$B$13:$P$97,COLUMN(Себестоимость!N:N)-1,FALSE)</f>
        <v>0</v>
      </c>
      <c r="N169" s="163">
        <f>VLOOKUP($B169,Себестоимость!$B$13:$P$97,COLUMN(Себестоимость!O:O)-1,FALSE)</f>
        <v>0</v>
      </c>
      <c r="O169" s="163">
        <f>VLOOKUP($B169,Себестоимость!$B$13:$P$97,COLUMN(Себестоимость!P:P)-1,FALSE)</f>
        <v>0</v>
      </c>
      <c r="P169" s="164">
        <f t="shared" si="11"/>
        <v>0</v>
      </c>
    </row>
    <row r="170" spans="1:16" hidden="1" outlineLevel="1" x14ac:dyDescent="0.2">
      <c r="A170" s="161"/>
      <c r="B170" s="187" t="s">
        <v>88</v>
      </c>
      <c r="C170" s="186" t="str">
        <f t="shared" si="13"/>
        <v>П1183</v>
      </c>
      <c r="D170" s="272">
        <f>VLOOKUP($B170,Себестоимость!$B$13:$P$97,COLUMN(Себестоимость!E:E)-1,FALSE)</f>
        <v>0</v>
      </c>
      <c r="E170" s="163">
        <f>VLOOKUP($B170,Себестоимость!$B$13:$P$97,COLUMN(Себестоимость!F:F)-1,FALSE)</f>
        <v>0</v>
      </c>
      <c r="F170" s="163">
        <f>VLOOKUP($B170,Себестоимость!$B$13:$P$97,COLUMN(Себестоимость!G:G)-1,FALSE)</f>
        <v>0</v>
      </c>
      <c r="G170" s="163">
        <f>VLOOKUP($B170,Себестоимость!$B$13:$P$97,COLUMN(Себестоимость!H:H)-1,FALSE)</f>
        <v>0</v>
      </c>
      <c r="H170" s="163">
        <f>VLOOKUP($B170,Себестоимость!$B$13:$P$97,COLUMN(Себестоимость!I:I)-1,FALSE)</f>
        <v>0</v>
      </c>
      <c r="I170" s="163">
        <f>VLOOKUP($B170,Себестоимость!$B$13:$P$97,COLUMN(Себестоимость!J:J)-1,FALSE)</f>
        <v>0</v>
      </c>
      <c r="J170" s="163">
        <f>VLOOKUP($B170,Себестоимость!$B$13:$P$97,COLUMN(Себестоимость!K:K)-1,FALSE)</f>
        <v>0</v>
      </c>
      <c r="K170" s="163">
        <f>VLOOKUP($B170,Себестоимость!$B$13:$P$97,COLUMN(Себестоимость!L:L)-1,FALSE)</f>
        <v>0</v>
      </c>
      <c r="L170" s="163">
        <f>VLOOKUP($B170,Себестоимость!$B$13:$P$97,COLUMN(Себестоимость!M:M)-1,FALSE)</f>
        <v>0</v>
      </c>
      <c r="M170" s="163">
        <f>VLOOKUP($B170,Себестоимость!$B$13:$P$97,COLUMN(Себестоимость!N:N)-1,FALSE)</f>
        <v>0</v>
      </c>
      <c r="N170" s="163">
        <f>VLOOKUP($B170,Себестоимость!$B$13:$P$97,COLUMN(Себестоимость!O:O)-1,FALSE)</f>
        <v>0</v>
      </c>
      <c r="O170" s="163">
        <f>VLOOKUP($B170,Себестоимость!$B$13:$P$97,COLUMN(Себестоимость!P:P)-1,FALSE)</f>
        <v>0</v>
      </c>
      <c r="P170" s="164">
        <f t="shared" ref="P170:P231" si="14">SUM(D170,E170,F170,G170,H170,I170,J170,K170,L170,M170,N170,O170)</f>
        <v>0</v>
      </c>
    </row>
    <row r="171" spans="1:16" hidden="1" outlineLevel="1" x14ac:dyDescent="0.2">
      <c r="A171" s="161"/>
      <c r="B171" s="187" t="s">
        <v>89</v>
      </c>
      <c r="C171" s="186" t="str">
        <f t="shared" si="13"/>
        <v>П1184</v>
      </c>
      <c r="D171" s="272">
        <f>VLOOKUP($B171,Себестоимость!$B$13:$P$97,COLUMN(Себестоимость!E:E)-1,FALSE)</f>
        <v>0</v>
      </c>
      <c r="E171" s="163">
        <f>VLOOKUP($B171,Себестоимость!$B$13:$P$97,COLUMN(Себестоимость!F:F)-1,FALSE)</f>
        <v>0</v>
      </c>
      <c r="F171" s="163">
        <f>VLOOKUP($B171,Себестоимость!$B$13:$P$97,COLUMN(Себестоимость!G:G)-1,FALSE)</f>
        <v>0</v>
      </c>
      <c r="G171" s="163">
        <f>VLOOKUP($B171,Себестоимость!$B$13:$P$97,COLUMN(Себестоимость!H:H)-1,FALSE)</f>
        <v>0</v>
      </c>
      <c r="H171" s="163">
        <f>VLOOKUP($B171,Себестоимость!$B$13:$P$97,COLUMN(Себестоимость!I:I)-1,FALSE)</f>
        <v>0</v>
      </c>
      <c r="I171" s="163">
        <f>VLOOKUP($B171,Себестоимость!$B$13:$P$97,COLUMN(Себестоимость!J:J)-1,FALSE)</f>
        <v>0</v>
      </c>
      <c r="J171" s="163">
        <f>VLOOKUP($B171,Себестоимость!$B$13:$P$97,COLUMN(Себестоимость!K:K)-1,FALSE)</f>
        <v>0</v>
      </c>
      <c r="K171" s="163">
        <f>VLOOKUP($B171,Себестоимость!$B$13:$P$97,COLUMN(Себестоимость!L:L)-1,FALSE)</f>
        <v>0</v>
      </c>
      <c r="L171" s="163">
        <f>VLOOKUP($B171,Себестоимость!$B$13:$P$97,COLUMN(Себестоимость!M:M)-1,FALSE)</f>
        <v>0</v>
      </c>
      <c r="M171" s="163">
        <f>VLOOKUP($B171,Себестоимость!$B$13:$P$97,COLUMN(Себестоимость!N:N)-1,FALSE)</f>
        <v>0</v>
      </c>
      <c r="N171" s="163">
        <f>VLOOKUP($B171,Себестоимость!$B$13:$P$97,COLUMN(Себестоимость!O:O)-1,FALSE)</f>
        <v>0</v>
      </c>
      <c r="O171" s="163">
        <f>VLOOKUP($B171,Себестоимость!$B$13:$P$97,COLUMN(Себестоимость!P:P)-1,FALSE)</f>
        <v>0</v>
      </c>
      <c r="P171" s="164">
        <f t="shared" si="14"/>
        <v>0</v>
      </c>
    </row>
    <row r="172" spans="1:16" hidden="1" outlineLevel="1" x14ac:dyDescent="0.2">
      <c r="A172" s="161"/>
      <c r="B172" s="187" t="s">
        <v>90</v>
      </c>
      <c r="C172" s="186" t="str">
        <f t="shared" si="13"/>
        <v>П1185</v>
      </c>
      <c r="D172" s="272">
        <f>VLOOKUP($B172,Себестоимость!$B$13:$P$97,COLUMN(Себестоимость!E:E)-1,FALSE)</f>
        <v>0</v>
      </c>
      <c r="E172" s="163">
        <f>VLOOKUP($B172,Себестоимость!$B$13:$P$97,COLUMN(Себестоимость!F:F)-1,FALSE)</f>
        <v>0</v>
      </c>
      <c r="F172" s="163">
        <f>VLOOKUP($B172,Себестоимость!$B$13:$P$97,COLUMN(Себестоимость!G:G)-1,FALSE)</f>
        <v>0</v>
      </c>
      <c r="G172" s="163">
        <f>VLOOKUP($B172,Себестоимость!$B$13:$P$97,COLUMN(Себестоимость!H:H)-1,FALSE)</f>
        <v>0</v>
      </c>
      <c r="H172" s="163">
        <f>VLOOKUP($B172,Себестоимость!$B$13:$P$97,COLUMN(Себестоимость!I:I)-1,FALSE)</f>
        <v>0</v>
      </c>
      <c r="I172" s="163">
        <f>VLOOKUP($B172,Себестоимость!$B$13:$P$97,COLUMN(Себестоимость!J:J)-1,FALSE)</f>
        <v>0</v>
      </c>
      <c r="J172" s="163">
        <f>VLOOKUP($B172,Себестоимость!$B$13:$P$97,COLUMN(Себестоимость!K:K)-1,FALSE)</f>
        <v>0</v>
      </c>
      <c r="K172" s="163">
        <f>VLOOKUP($B172,Себестоимость!$B$13:$P$97,COLUMN(Себестоимость!L:L)-1,FALSE)</f>
        <v>0</v>
      </c>
      <c r="L172" s="163">
        <f>VLOOKUP($B172,Себестоимость!$B$13:$P$97,COLUMN(Себестоимость!M:M)-1,FALSE)</f>
        <v>0</v>
      </c>
      <c r="M172" s="163">
        <f>VLOOKUP($B172,Себестоимость!$B$13:$P$97,COLUMN(Себестоимость!N:N)-1,FALSE)</f>
        <v>0</v>
      </c>
      <c r="N172" s="163">
        <f>VLOOKUP($B172,Себестоимость!$B$13:$P$97,COLUMN(Себестоимость!O:O)-1,FALSE)</f>
        <v>0</v>
      </c>
      <c r="O172" s="163">
        <f>VLOOKUP($B172,Себестоимость!$B$13:$P$97,COLUMN(Себестоимость!P:P)-1,FALSE)</f>
        <v>0</v>
      </c>
      <c r="P172" s="164">
        <f t="shared" si="14"/>
        <v>0</v>
      </c>
    </row>
    <row r="173" spans="1:16" hidden="1" outlineLevel="1" x14ac:dyDescent="0.2">
      <c r="A173" s="161"/>
      <c r="B173" s="187" t="s">
        <v>91</v>
      </c>
      <c r="C173" s="186" t="str">
        <f t="shared" si="13"/>
        <v>П1186</v>
      </c>
      <c r="D173" s="272">
        <f>VLOOKUP($B173,Себестоимость!$B$13:$P$97,COLUMN(Себестоимость!E:E)-1,FALSE)</f>
        <v>0</v>
      </c>
      <c r="E173" s="163">
        <f>VLOOKUP($B173,Себестоимость!$B$13:$P$97,COLUMN(Себестоимость!F:F)-1,FALSE)</f>
        <v>0</v>
      </c>
      <c r="F173" s="163">
        <f>VLOOKUP($B173,Себестоимость!$B$13:$P$97,COLUMN(Себестоимость!G:G)-1,FALSE)</f>
        <v>0</v>
      </c>
      <c r="G173" s="163">
        <f>VLOOKUP($B173,Себестоимость!$B$13:$P$97,COLUMN(Себестоимость!H:H)-1,FALSE)</f>
        <v>0</v>
      </c>
      <c r="H173" s="163">
        <f>VLOOKUP($B173,Себестоимость!$B$13:$P$97,COLUMN(Себестоимость!I:I)-1,FALSE)</f>
        <v>0</v>
      </c>
      <c r="I173" s="163">
        <f>VLOOKUP($B173,Себестоимость!$B$13:$P$97,COLUMN(Себестоимость!J:J)-1,FALSE)</f>
        <v>0</v>
      </c>
      <c r="J173" s="163">
        <f>VLOOKUP($B173,Себестоимость!$B$13:$P$97,COLUMN(Себестоимость!K:K)-1,FALSE)</f>
        <v>0</v>
      </c>
      <c r="K173" s="163">
        <f>VLOOKUP($B173,Себестоимость!$B$13:$P$97,COLUMN(Себестоимость!L:L)-1,FALSE)</f>
        <v>0</v>
      </c>
      <c r="L173" s="163">
        <f>VLOOKUP($B173,Себестоимость!$B$13:$P$97,COLUMN(Себестоимость!M:M)-1,FALSE)</f>
        <v>0</v>
      </c>
      <c r="M173" s="163">
        <f>VLOOKUP($B173,Себестоимость!$B$13:$P$97,COLUMN(Себестоимость!N:N)-1,FALSE)</f>
        <v>0</v>
      </c>
      <c r="N173" s="163">
        <f>VLOOKUP($B173,Себестоимость!$B$13:$P$97,COLUMN(Себестоимость!O:O)-1,FALSE)</f>
        <v>0</v>
      </c>
      <c r="O173" s="163">
        <f>VLOOKUP($B173,Себестоимость!$B$13:$P$97,COLUMN(Себестоимость!P:P)-1,FALSE)</f>
        <v>0</v>
      </c>
      <c r="P173" s="164">
        <f t="shared" si="14"/>
        <v>0</v>
      </c>
    </row>
    <row r="174" spans="1:16" hidden="1" outlineLevel="1" x14ac:dyDescent="0.2">
      <c r="A174" s="161"/>
      <c r="B174" s="187" t="s">
        <v>92</v>
      </c>
      <c r="C174" s="186" t="str">
        <f t="shared" si="13"/>
        <v>П1187</v>
      </c>
      <c r="D174" s="272">
        <f>VLOOKUP($B174,Себестоимость!$B$13:$P$97,COLUMN(Себестоимость!E:E)-1,FALSE)</f>
        <v>0</v>
      </c>
      <c r="E174" s="163">
        <f>VLOOKUP($B174,Себестоимость!$B$13:$P$97,COLUMN(Себестоимость!F:F)-1,FALSE)</f>
        <v>0</v>
      </c>
      <c r="F174" s="163">
        <f>VLOOKUP($B174,Себестоимость!$B$13:$P$97,COLUMN(Себестоимость!G:G)-1,FALSE)</f>
        <v>0</v>
      </c>
      <c r="G174" s="163">
        <f>VLOOKUP($B174,Себестоимость!$B$13:$P$97,COLUMN(Себестоимость!H:H)-1,FALSE)</f>
        <v>0</v>
      </c>
      <c r="H174" s="163">
        <f>VLOOKUP($B174,Себестоимость!$B$13:$P$97,COLUMN(Себестоимость!I:I)-1,FALSE)</f>
        <v>0</v>
      </c>
      <c r="I174" s="163">
        <f>VLOOKUP($B174,Себестоимость!$B$13:$P$97,COLUMN(Себестоимость!J:J)-1,FALSE)</f>
        <v>0</v>
      </c>
      <c r="J174" s="163">
        <f>VLOOKUP($B174,Себестоимость!$B$13:$P$97,COLUMN(Себестоимость!K:K)-1,FALSE)</f>
        <v>0</v>
      </c>
      <c r="K174" s="163">
        <f>VLOOKUP($B174,Себестоимость!$B$13:$P$97,COLUMN(Себестоимость!L:L)-1,FALSE)</f>
        <v>0</v>
      </c>
      <c r="L174" s="163">
        <f>VLOOKUP($B174,Себестоимость!$B$13:$P$97,COLUMN(Себестоимость!M:M)-1,FALSE)</f>
        <v>0</v>
      </c>
      <c r="M174" s="163">
        <f>VLOOKUP($B174,Себестоимость!$B$13:$P$97,COLUMN(Себестоимость!N:N)-1,FALSE)</f>
        <v>0</v>
      </c>
      <c r="N174" s="163">
        <f>VLOOKUP($B174,Себестоимость!$B$13:$P$97,COLUMN(Себестоимость!O:O)-1,FALSE)</f>
        <v>0</v>
      </c>
      <c r="O174" s="163">
        <f>VLOOKUP($B174,Себестоимость!$B$13:$P$97,COLUMN(Себестоимость!P:P)-1,FALSE)</f>
        <v>0</v>
      </c>
      <c r="P174" s="164">
        <f t="shared" si="14"/>
        <v>0</v>
      </c>
    </row>
    <row r="175" spans="1:16" hidden="1" outlineLevel="1" x14ac:dyDescent="0.2">
      <c r="A175" s="161"/>
      <c r="B175" s="187" t="s">
        <v>93</v>
      </c>
      <c r="C175" s="186" t="str">
        <f t="shared" si="13"/>
        <v>П1188</v>
      </c>
      <c r="D175" s="272">
        <f>VLOOKUP($B175,Себестоимость!$B$13:$P$97,COLUMN(Себестоимость!E:E)-1,FALSE)</f>
        <v>0</v>
      </c>
      <c r="E175" s="163">
        <f>VLOOKUP($B175,Себестоимость!$B$13:$P$97,COLUMN(Себестоимость!F:F)-1,FALSE)</f>
        <v>0</v>
      </c>
      <c r="F175" s="163">
        <f>VLOOKUP($B175,Себестоимость!$B$13:$P$97,COLUMN(Себестоимость!G:G)-1,FALSE)</f>
        <v>0</v>
      </c>
      <c r="G175" s="163">
        <f>VLOOKUP($B175,Себестоимость!$B$13:$P$97,COLUMN(Себестоимость!H:H)-1,FALSE)</f>
        <v>0</v>
      </c>
      <c r="H175" s="163">
        <f>VLOOKUP($B175,Себестоимость!$B$13:$P$97,COLUMN(Себестоимость!I:I)-1,FALSE)</f>
        <v>0</v>
      </c>
      <c r="I175" s="163">
        <f>VLOOKUP($B175,Себестоимость!$B$13:$P$97,COLUMN(Себестоимость!J:J)-1,FALSE)</f>
        <v>0</v>
      </c>
      <c r="J175" s="163">
        <f>VLOOKUP($B175,Себестоимость!$B$13:$P$97,COLUMN(Себестоимость!K:K)-1,FALSE)</f>
        <v>0</v>
      </c>
      <c r="K175" s="163">
        <f>VLOOKUP($B175,Себестоимость!$B$13:$P$97,COLUMN(Себестоимость!L:L)-1,FALSE)</f>
        <v>0</v>
      </c>
      <c r="L175" s="163">
        <f>VLOOKUP($B175,Себестоимость!$B$13:$P$97,COLUMN(Себестоимость!M:M)-1,FALSE)</f>
        <v>0</v>
      </c>
      <c r="M175" s="163">
        <f>VLOOKUP($B175,Себестоимость!$B$13:$P$97,COLUMN(Себестоимость!N:N)-1,FALSE)</f>
        <v>0</v>
      </c>
      <c r="N175" s="163">
        <f>VLOOKUP($B175,Себестоимость!$B$13:$P$97,COLUMN(Себестоимость!O:O)-1,FALSE)</f>
        <v>0</v>
      </c>
      <c r="O175" s="163">
        <f>VLOOKUP($B175,Себестоимость!$B$13:$P$97,COLUMN(Себестоимость!P:P)-1,FALSE)</f>
        <v>0</v>
      </c>
      <c r="P175" s="164">
        <f t="shared" si="14"/>
        <v>0</v>
      </c>
    </row>
    <row r="176" spans="1:16" hidden="1" outlineLevel="1" x14ac:dyDescent="0.2">
      <c r="A176" s="161"/>
      <c r="B176" s="187" t="s">
        <v>94</v>
      </c>
      <c r="C176" s="186" t="str">
        <f t="shared" si="13"/>
        <v>П1189</v>
      </c>
      <c r="D176" s="272">
        <f>VLOOKUP($B176,Себестоимость!$B$13:$P$97,COLUMN(Себестоимость!E:E)-1,FALSE)</f>
        <v>0</v>
      </c>
      <c r="E176" s="163">
        <f>VLOOKUP($B176,Себестоимость!$B$13:$P$97,COLUMN(Себестоимость!F:F)-1,FALSE)</f>
        <v>0</v>
      </c>
      <c r="F176" s="163">
        <f>VLOOKUP($B176,Себестоимость!$B$13:$P$97,COLUMN(Себестоимость!G:G)-1,FALSE)</f>
        <v>0</v>
      </c>
      <c r="G176" s="163">
        <f>VLOOKUP($B176,Себестоимость!$B$13:$P$97,COLUMN(Себестоимость!H:H)-1,FALSE)</f>
        <v>0</v>
      </c>
      <c r="H176" s="163">
        <f>VLOOKUP($B176,Себестоимость!$B$13:$P$97,COLUMN(Себестоимость!I:I)-1,FALSE)</f>
        <v>0</v>
      </c>
      <c r="I176" s="163">
        <f>VLOOKUP($B176,Себестоимость!$B$13:$P$97,COLUMN(Себестоимость!J:J)-1,FALSE)</f>
        <v>0</v>
      </c>
      <c r="J176" s="163">
        <f>VLOOKUP($B176,Себестоимость!$B$13:$P$97,COLUMN(Себестоимость!K:K)-1,FALSE)</f>
        <v>0</v>
      </c>
      <c r="K176" s="163">
        <f>VLOOKUP($B176,Себестоимость!$B$13:$P$97,COLUMN(Себестоимость!L:L)-1,FALSE)</f>
        <v>0</v>
      </c>
      <c r="L176" s="163">
        <f>VLOOKUP($B176,Себестоимость!$B$13:$P$97,COLUMN(Себестоимость!M:M)-1,FALSE)</f>
        <v>0</v>
      </c>
      <c r="M176" s="163">
        <f>VLOOKUP($B176,Себестоимость!$B$13:$P$97,COLUMN(Себестоимость!N:N)-1,FALSE)</f>
        <v>0</v>
      </c>
      <c r="N176" s="163">
        <f>VLOOKUP($B176,Себестоимость!$B$13:$P$97,COLUMN(Себестоимость!O:O)-1,FALSE)</f>
        <v>0</v>
      </c>
      <c r="O176" s="163">
        <f>VLOOKUP($B176,Себестоимость!$B$13:$P$97,COLUMN(Себестоимость!P:P)-1,FALSE)</f>
        <v>0</v>
      </c>
      <c r="P176" s="164">
        <f t="shared" si="14"/>
        <v>0</v>
      </c>
    </row>
    <row r="177" spans="1:16" hidden="1" outlineLevel="1" x14ac:dyDescent="0.2">
      <c r="A177" s="161"/>
      <c r="B177" s="187" t="s">
        <v>95</v>
      </c>
      <c r="C177" s="186" t="str">
        <f t="shared" si="13"/>
        <v>П1190</v>
      </c>
      <c r="D177" s="272">
        <f>VLOOKUP($B177,Себестоимость!$B$13:$P$97,COLUMN(Себестоимость!E:E)-1,FALSE)</f>
        <v>0</v>
      </c>
      <c r="E177" s="163">
        <f>VLOOKUP($B177,Себестоимость!$B$13:$P$97,COLUMN(Себестоимость!F:F)-1,FALSE)</f>
        <v>0</v>
      </c>
      <c r="F177" s="163">
        <f>VLOOKUP($B177,Себестоимость!$B$13:$P$97,COLUMN(Себестоимость!G:G)-1,FALSE)</f>
        <v>0</v>
      </c>
      <c r="G177" s="163">
        <f>VLOOKUP($B177,Себестоимость!$B$13:$P$97,COLUMN(Себестоимость!H:H)-1,FALSE)</f>
        <v>0</v>
      </c>
      <c r="H177" s="163">
        <f>VLOOKUP($B177,Себестоимость!$B$13:$P$97,COLUMN(Себестоимость!I:I)-1,FALSE)</f>
        <v>0</v>
      </c>
      <c r="I177" s="163">
        <f>VLOOKUP($B177,Себестоимость!$B$13:$P$97,COLUMN(Себестоимость!J:J)-1,FALSE)</f>
        <v>0</v>
      </c>
      <c r="J177" s="163">
        <f>VLOOKUP($B177,Себестоимость!$B$13:$P$97,COLUMN(Себестоимость!K:K)-1,FALSE)</f>
        <v>0</v>
      </c>
      <c r="K177" s="163">
        <f>VLOOKUP($B177,Себестоимость!$B$13:$P$97,COLUMN(Себестоимость!L:L)-1,FALSE)</f>
        <v>0</v>
      </c>
      <c r="L177" s="163">
        <f>VLOOKUP($B177,Себестоимость!$B$13:$P$97,COLUMN(Себестоимость!M:M)-1,FALSE)</f>
        <v>0</v>
      </c>
      <c r="M177" s="163">
        <f>VLOOKUP($B177,Себестоимость!$B$13:$P$97,COLUMN(Себестоимость!N:N)-1,FALSE)</f>
        <v>0</v>
      </c>
      <c r="N177" s="163">
        <f>VLOOKUP($B177,Себестоимость!$B$13:$P$97,COLUMN(Себестоимость!O:O)-1,FALSE)</f>
        <v>0</v>
      </c>
      <c r="O177" s="163">
        <f>VLOOKUP($B177,Себестоимость!$B$13:$P$97,COLUMN(Себестоимость!P:P)-1,FALSE)</f>
        <v>0</v>
      </c>
      <c r="P177" s="164">
        <f t="shared" si="14"/>
        <v>0</v>
      </c>
    </row>
    <row r="178" spans="1:16" hidden="1" outlineLevel="1" x14ac:dyDescent="0.2">
      <c r="A178" s="161"/>
      <c r="B178" s="187" t="s">
        <v>96</v>
      </c>
      <c r="C178" s="186" t="str">
        <f t="shared" si="13"/>
        <v>П1191</v>
      </c>
      <c r="D178" s="272">
        <f>VLOOKUP($B178,Себестоимость!$B$13:$P$97,COLUMN(Себестоимость!E:E)-1,FALSE)</f>
        <v>0</v>
      </c>
      <c r="E178" s="163">
        <f>VLOOKUP($B178,Себестоимость!$B$13:$P$97,COLUMN(Себестоимость!F:F)-1,FALSE)</f>
        <v>0</v>
      </c>
      <c r="F178" s="163">
        <f>VLOOKUP($B178,Себестоимость!$B$13:$P$97,COLUMN(Себестоимость!G:G)-1,FALSE)</f>
        <v>0</v>
      </c>
      <c r="G178" s="163">
        <f>VLOOKUP($B178,Себестоимость!$B$13:$P$97,COLUMN(Себестоимость!H:H)-1,FALSE)</f>
        <v>0</v>
      </c>
      <c r="H178" s="163">
        <f>VLOOKUP($B178,Себестоимость!$B$13:$P$97,COLUMN(Себестоимость!I:I)-1,FALSE)</f>
        <v>0</v>
      </c>
      <c r="I178" s="163">
        <f>VLOOKUP($B178,Себестоимость!$B$13:$P$97,COLUMN(Себестоимость!J:J)-1,FALSE)</f>
        <v>0</v>
      </c>
      <c r="J178" s="163">
        <f>VLOOKUP($B178,Себестоимость!$B$13:$P$97,COLUMN(Себестоимость!K:K)-1,FALSE)</f>
        <v>0</v>
      </c>
      <c r="K178" s="163">
        <f>VLOOKUP($B178,Себестоимость!$B$13:$P$97,COLUMN(Себестоимость!L:L)-1,FALSE)</f>
        <v>0</v>
      </c>
      <c r="L178" s="163">
        <f>VLOOKUP($B178,Себестоимость!$B$13:$P$97,COLUMN(Себестоимость!M:M)-1,FALSE)</f>
        <v>0</v>
      </c>
      <c r="M178" s="163">
        <f>VLOOKUP($B178,Себестоимость!$B$13:$P$97,COLUMN(Себестоимость!N:N)-1,FALSE)</f>
        <v>0</v>
      </c>
      <c r="N178" s="163">
        <f>VLOOKUP($B178,Себестоимость!$B$13:$P$97,COLUMN(Себестоимость!O:O)-1,FALSE)</f>
        <v>0</v>
      </c>
      <c r="O178" s="163">
        <f>VLOOKUP($B178,Себестоимость!$B$13:$P$97,COLUMN(Себестоимость!P:P)-1,FALSE)</f>
        <v>0</v>
      </c>
      <c r="P178" s="164">
        <f t="shared" si="14"/>
        <v>0</v>
      </c>
    </row>
    <row r="179" spans="1:16" hidden="1" outlineLevel="1" x14ac:dyDescent="0.2">
      <c r="A179" s="161"/>
      <c r="B179" s="187" t="s">
        <v>97</v>
      </c>
      <c r="C179" s="186" t="str">
        <f t="shared" si="13"/>
        <v>П1192</v>
      </c>
      <c r="D179" s="272">
        <f>VLOOKUP($B179,Себестоимость!$B$13:$P$97,COLUMN(Себестоимость!E:E)-1,FALSE)</f>
        <v>0</v>
      </c>
      <c r="E179" s="163">
        <f>VLOOKUP($B179,Себестоимость!$B$13:$P$97,COLUMN(Себестоимость!F:F)-1,FALSE)</f>
        <v>0</v>
      </c>
      <c r="F179" s="163">
        <f>VLOOKUP($B179,Себестоимость!$B$13:$P$97,COLUMN(Себестоимость!G:G)-1,FALSE)</f>
        <v>0</v>
      </c>
      <c r="G179" s="163">
        <f>VLOOKUP($B179,Себестоимость!$B$13:$P$97,COLUMN(Себестоимость!H:H)-1,FALSE)</f>
        <v>0</v>
      </c>
      <c r="H179" s="163">
        <f>VLOOKUP($B179,Себестоимость!$B$13:$P$97,COLUMN(Себестоимость!I:I)-1,FALSE)</f>
        <v>0</v>
      </c>
      <c r="I179" s="163">
        <f>VLOOKUP($B179,Себестоимость!$B$13:$P$97,COLUMN(Себестоимость!J:J)-1,FALSE)</f>
        <v>0</v>
      </c>
      <c r="J179" s="163">
        <f>VLOOKUP($B179,Себестоимость!$B$13:$P$97,COLUMN(Себестоимость!K:K)-1,FALSE)</f>
        <v>0</v>
      </c>
      <c r="K179" s="163">
        <f>VLOOKUP($B179,Себестоимость!$B$13:$P$97,COLUMN(Себестоимость!L:L)-1,FALSE)</f>
        <v>0</v>
      </c>
      <c r="L179" s="163">
        <f>VLOOKUP($B179,Себестоимость!$B$13:$P$97,COLUMN(Себестоимость!M:M)-1,FALSE)</f>
        <v>0</v>
      </c>
      <c r="M179" s="163">
        <f>VLOOKUP($B179,Себестоимость!$B$13:$P$97,COLUMN(Себестоимость!N:N)-1,FALSE)</f>
        <v>0</v>
      </c>
      <c r="N179" s="163">
        <f>VLOOKUP($B179,Себестоимость!$B$13:$P$97,COLUMN(Себестоимость!O:O)-1,FALSE)</f>
        <v>0</v>
      </c>
      <c r="O179" s="163">
        <f>VLOOKUP($B179,Себестоимость!$B$13:$P$97,COLUMN(Себестоимость!P:P)-1,FALSE)</f>
        <v>0</v>
      </c>
      <c r="P179" s="164">
        <f t="shared" si="14"/>
        <v>0</v>
      </c>
    </row>
    <row r="180" spans="1:16" hidden="1" outlineLevel="1" x14ac:dyDescent="0.2">
      <c r="A180" s="161"/>
      <c r="B180" s="187" t="s">
        <v>98</v>
      </c>
      <c r="C180" s="186" t="str">
        <f t="shared" si="13"/>
        <v>П1193</v>
      </c>
      <c r="D180" s="272">
        <f>VLOOKUP($B180,Себестоимость!$B$13:$P$97,COLUMN(Себестоимость!E:E)-1,FALSE)</f>
        <v>0</v>
      </c>
      <c r="E180" s="163">
        <f>VLOOKUP($B180,Себестоимость!$B$13:$P$97,COLUMN(Себестоимость!F:F)-1,FALSE)</f>
        <v>0</v>
      </c>
      <c r="F180" s="163">
        <f>VLOOKUP($B180,Себестоимость!$B$13:$P$97,COLUMN(Себестоимость!G:G)-1,FALSE)</f>
        <v>0</v>
      </c>
      <c r="G180" s="163">
        <f>VLOOKUP($B180,Себестоимость!$B$13:$P$97,COLUMN(Себестоимость!H:H)-1,FALSE)</f>
        <v>0</v>
      </c>
      <c r="H180" s="163">
        <f>VLOOKUP($B180,Себестоимость!$B$13:$P$97,COLUMN(Себестоимость!I:I)-1,FALSE)</f>
        <v>0</v>
      </c>
      <c r="I180" s="163">
        <f>VLOOKUP($B180,Себестоимость!$B$13:$P$97,COLUMN(Себестоимость!J:J)-1,FALSE)</f>
        <v>0</v>
      </c>
      <c r="J180" s="163">
        <f>VLOOKUP($B180,Себестоимость!$B$13:$P$97,COLUMN(Себестоимость!K:K)-1,FALSE)</f>
        <v>0</v>
      </c>
      <c r="K180" s="163">
        <f>VLOOKUP($B180,Себестоимость!$B$13:$P$97,COLUMN(Себестоимость!L:L)-1,FALSE)</f>
        <v>0</v>
      </c>
      <c r="L180" s="163">
        <f>VLOOKUP($B180,Себестоимость!$B$13:$P$97,COLUMN(Себестоимость!M:M)-1,FALSE)</f>
        <v>0</v>
      </c>
      <c r="M180" s="163">
        <f>VLOOKUP($B180,Себестоимость!$B$13:$P$97,COLUMN(Себестоимость!N:N)-1,FALSE)</f>
        <v>0</v>
      </c>
      <c r="N180" s="163">
        <f>VLOOKUP($B180,Себестоимость!$B$13:$P$97,COLUMN(Себестоимость!O:O)-1,FALSE)</f>
        <v>0</v>
      </c>
      <c r="O180" s="163">
        <f>VLOOKUP($B180,Себестоимость!$B$13:$P$97,COLUMN(Себестоимость!P:P)-1,FALSE)</f>
        <v>0</v>
      </c>
      <c r="P180" s="164">
        <f t="shared" si="14"/>
        <v>0</v>
      </c>
    </row>
    <row r="181" spans="1:16" hidden="1" outlineLevel="1" x14ac:dyDescent="0.2">
      <c r="A181" s="161"/>
      <c r="B181" s="187" t="s">
        <v>99</v>
      </c>
      <c r="C181" s="186" t="str">
        <f t="shared" si="13"/>
        <v>П1194</v>
      </c>
      <c r="D181" s="272">
        <f>VLOOKUP($B181,Себестоимость!$B$13:$P$97,COLUMN(Себестоимость!E:E)-1,FALSE)</f>
        <v>0</v>
      </c>
      <c r="E181" s="163">
        <f>VLOOKUP($B181,Себестоимость!$B$13:$P$97,COLUMN(Себестоимость!F:F)-1,FALSE)</f>
        <v>0</v>
      </c>
      <c r="F181" s="163">
        <f>VLOOKUP($B181,Себестоимость!$B$13:$P$97,COLUMN(Себестоимость!G:G)-1,FALSE)</f>
        <v>0</v>
      </c>
      <c r="G181" s="163">
        <f>VLOOKUP($B181,Себестоимость!$B$13:$P$97,COLUMN(Себестоимость!H:H)-1,FALSE)</f>
        <v>0</v>
      </c>
      <c r="H181" s="163">
        <f>VLOOKUP($B181,Себестоимость!$B$13:$P$97,COLUMN(Себестоимость!I:I)-1,FALSE)</f>
        <v>0</v>
      </c>
      <c r="I181" s="163">
        <f>VLOOKUP($B181,Себестоимость!$B$13:$P$97,COLUMN(Себестоимость!J:J)-1,FALSE)</f>
        <v>0</v>
      </c>
      <c r="J181" s="163">
        <f>VLOOKUP($B181,Себестоимость!$B$13:$P$97,COLUMN(Себестоимость!K:K)-1,FALSE)</f>
        <v>0</v>
      </c>
      <c r="K181" s="163">
        <f>VLOOKUP($B181,Себестоимость!$B$13:$P$97,COLUMN(Себестоимость!L:L)-1,FALSE)</f>
        <v>0</v>
      </c>
      <c r="L181" s="163">
        <f>VLOOKUP($B181,Себестоимость!$B$13:$P$97,COLUMN(Себестоимость!M:M)-1,FALSE)</f>
        <v>0</v>
      </c>
      <c r="M181" s="163">
        <f>VLOOKUP($B181,Себестоимость!$B$13:$P$97,COLUMN(Себестоимость!N:N)-1,FALSE)</f>
        <v>0</v>
      </c>
      <c r="N181" s="163">
        <f>VLOOKUP($B181,Себестоимость!$B$13:$P$97,COLUMN(Себестоимость!O:O)-1,FALSE)</f>
        <v>0</v>
      </c>
      <c r="O181" s="163">
        <f>VLOOKUP($B181,Себестоимость!$B$13:$P$97,COLUMN(Себестоимость!P:P)-1,FALSE)</f>
        <v>0</v>
      </c>
      <c r="P181" s="164">
        <f t="shared" si="14"/>
        <v>0</v>
      </c>
    </row>
    <row r="182" spans="1:16" hidden="1" outlineLevel="1" x14ac:dyDescent="0.2">
      <c r="A182" s="161"/>
      <c r="B182" s="187" t="s">
        <v>100</v>
      </c>
      <c r="C182" s="186" t="str">
        <f t="shared" si="13"/>
        <v>П1195</v>
      </c>
      <c r="D182" s="272">
        <f>VLOOKUP($B182,Себестоимость!$B$13:$P$97,COLUMN(Себестоимость!E:E)-1,FALSE)</f>
        <v>0</v>
      </c>
      <c r="E182" s="163">
        <f>VLOOKUP($B182,Себестоимость!$B$13:$P$97,COLUMN(Себестоимость!F:F)-1,FALSE)</f>
        <v>0</v>
      </c>
      <c r="F182" s="163">
        <f>VLOOKUP($B182,Себестоимость!$B$13:$P$97,COLUMN(Себестоимость!G:G)-1,FALSE)</f>
        <v>0</v>
      </c>
      <c r="G182" s="163">
        <f>VLOOKUP($B182,Себестоимость!$B$13:$P$97,COLUMN(Себестоимость!H:H)-1,FALSE)</f>
        <v>0</v>
      </c>
      <c r="H182" s="163">
        <f>VLOOKUP($B182,Себестоимость!$B$13:$P$97,COLUMN(Себестоимость!I:I)-1,FALSE)</f>
        <v>0</v>
      </c>
      <c r="I182" s="163">
        <f>VLOOKUP($B182,Себестоимость!$B$13:$P$97,COLUMN(Себестоимость!J:J)-1,FALSE)</f>
        <v>0</v>
      </c>
      <c r="J182" s="163">
        <f>VLOOKUP($B182,Себестоимость!$B$13:$P$97,COLUMN(Себестоимость!K:K)-1,FALSE)</f>
        <v>0</v>
      </c>
      <c r="K182" s="163">
        <f>VLOOKUP($B182,Себестоимость!$B$13:$P$97,COLUMN(Себестоимость!L:L)-1,FALSE)</f>
        <v>0</v>
      </c>
      <c r="L182" s="163">
        <f>VLOOKUP($B182,Себестоимость!$B$13:$P$97,COLUMN(Себестоимость!M:M)-1,FALSE)</f>
        <v>0</v>
      </c>
      <c r="M182" s="163">
        <f>VLOOKUP($B182,Себестоимость!$B$13:$P$97,COLUMN(Себестоимость!N:N)-1,FALSE)</f>
        <v>0</v>
      </c>
      <c r="N182" s="163">
        <f>VLOOKUP($B182,Себестоимость!$B$13:$P$97,COLUMN(Себестоимость!O:O)-1,FALSE)</f>
        <v>0</v>
      </c>
      <c r="O182" s="163">
        <f>VLOOKUP($B182,Себестоимость!$B$13:$P$97,COLUMN(Себестоимость!P:P)-1,FALSE)</f>
        <v>0</v>
      </c>
      <c r="P182" s="164">
        <f t="shared" si="14"/>
        <v>0</v>
      </c>
    </row>
    <row r="183" spans="1:16" hidden="1" outlineLevel="1" x14ac:dyDescent="0.2">
      <c r="A183" s="161"/>
      <c r="B183" s="187" t="s">
        <v>101</v>
      </c>
      <c r="C183" s="186" t="str">
        <f t="shared" si="13"/>
        <v>П1196</v>
      </c>
      <c r="D183" s="272">
        <f>VLOOKUP($B183,Себестоимость!$B$13:$P$97,COLUMN(Себестоимость!E:E)-1,FALSE)</f>
        <v>0</v>
      </c>
      <c r="E183" s="163">
        <f>VLOOKUP($B183,Себестоимость!$B$13:$P$97,COLUMN(Себестоимость!F:F)-1,FALSE)</f>
        <v>0</v>
      </c>
      <c r="F183" s="163">
        <f>VLOOKUP($B183,Себестоимость!$B$13:$P$97,COLUMN(Себестоимость!G:G)-1,FALSE)</f>
        <v>0</v>
      </c>
      <c r="G183" s="163">
        <f>VLOOKUP($B183,Себестоимость!$B$13:$P$97,COLUMN(Себестоимость!H:H)-1,FALSE)</f>
        <v>0</v>
      </c>
      <c r="H183" s="163">
        <f>VLOOKUP($B183,Себестоимость!$B$13:$P$97,COLUMN(Себестоимость!I:I)-1,FALSE)</f>
        <v>0</v>
      </c>
      <c r="I183" s="163">
        <f>VLOOKUP($B183,Себестоимость!$B$13:$P$97,COLUMN(Себестоимость!J:J)-1,FALSE)</f>
        <v>0</v>
      </c>
      <c r="J183" s="163">
        <f>VLOOKUP($B183,Себестоимость!$B$13:$P$97,COLUMN(Себестоимость!K:K)-1,FALSE)</f>
        <v>0</v>
      </c>
      <c r="K183" s="163">
        <f>VLOOKUP($B183,Себестоимость!$B$13:$P$97,COLUMN(Себестоимость!L:L)-1,FALSE)</f>
        <v>0</v>
      </c>
      <c r="L183" s="163">
        <f>VLOOKUP($B183,Себестоимость!$B$13:$P$97,COLUMN(Себестоимость!M:M)-1,FALSE)</f>
        <v>0</v>
      </c>
      <c r="M183" s="163">
        <f>VLOOKUP($B183,Себестоимость!$B$13:$P$97,COLUMN(Себестоимость!N:N)-1,FALSE)</f>
        <v>0</v>
      </c>
      <c r="N183" s="163">
        <f>VLOOKUP($B183,Себестоимость!$B$13:$P$97,COLUMN(Себестоимость!O:O)-1,FALSE)</f>
        <v>0</v>
      </c>
      <c r="O183" s="163">
        <f>VLOOKUP($B183,Себестоимость!$B$13:$P$97,COLUMN(Себестоимость!P:P)-1,FALSE)</f>
        <v>0</v>
      </c>
      <c r="P183" s="164">
        <f t="shared" si="14"/>
        <v>0</v>
      </c>
    </row>
    <row r="184" spans="1:16" hidden="1" outlineLevel="1" x14ac:dyDescent="0.2">
      <c r="A184" s="161"/>
      <c r="B184" s="187" t="s">
        <v>102</v>
      </c>
      <c r="C184" s="186" t="str">
        <f t="shared" si="13"/>
        <v>П1197</v>
      </c>
      <c r="D184" s="272">
        <f>VLOOKUP($B184,Себестоимость!$B$13:$P$97,COLUMN(Себестоимость!E:E)-1,FALSE)</f>
        <v>0</v>
      </c>
      <c r="E184" s="163">
        <f>VLOOKUP($B184,Себестоимость!$B$13:$P$97,COLUMN(Себестоимость!F:F)-1,FALSE)</f>
        <v>0</v>
      </c>
      <c r="F184" s="163">
        <f>VLOOKUP($B184,Себестоимость!$B$13:$P$97,COLUMN(Себестоимость!G:G)-1,FALSE)</f>
        <v>0</v>
      </c>
      <c r="G184" s="163">
        <f>VLOOKUP($B184,Себестоимость!$B$13:$P$97,COLUMN(Себестоимость!H:H)-1,FALSE)</f>
        <v>0</v>
      </c>
      <c r="H184" s="163">
        <f>VLOOKUP($B184,Себестоимость!$B$13:$P$97,COLUMN(Себестоимость!I:I)-1,FALSE)</f>
        <v>0</v>
      </c>
      <c r="I184" s="163">
        <f>VLOOKUP($B184,Себестоимость!$B$13:$P$97,COLUMN(Себестоимость!J:J)-1,FALSE)</f>
        <v>0</v>
      </c>
      <c r="J184" s="163">
        <f>VLOOKUP($B184,Себестоимость!$B$13:$P$97,COLUMN(Себестоимость!K:K)-1,FALSE)</f>
        <v>0</v>
      </c>
      <c r="K184" s="163">
        <f>VLOOKUP($B184,Себестоимость!$B$13:$P$97,COLUMN(Себестоимость!L:L)-1,FALSE)</f>
        <v>0</v>
      </c>
      <c r="L184" s="163">
        <f>VLOOKUP($B184,Себестоимость!$B$13:$P$97,COLUMN(Себестоимость!M:M)-1,FALSE)</f>
        <v>0</v>
      </c>
      <c r="M184" s="163">
        <f>VLOOKUP($B184,Себестоимость!$B$13:$P$97,COLUMN(Себестоимость!N:N)-1,FALSE)</f>
        <v>0</v>
      </c>
      <c r="N184" s="163">
        <f>VLOOKUP($B184,Себестоимость!$B$13:$P$97,COLUMN(Себестоимость!O:O)-1,FALSE)</f>
        <v>0</v>
      </c>
      <c r="O184" s="163">
        <f>VLOOKUP($B184,Себестоимость!$B$13:$P$97,COLUMN(Себестоимость!P:P)-1,FALSE)</f>
        <v>0</v>
      </c>
      <c r="P184" s="164">
        <f t="shared" si="14"/>
        <v>0</v>
      </c>
    </row>
    <row r="185" spans="1:16" hidden="1" outlineLevel="1" x14ac:dyDescent="0.2">
      <c r="A185" s="161"/>
      <c r="B185" s="187" t="s">
        <v>103</v>
      </c>
      <c r="C185" s="186" t="str">
        <f t="shared" si="13"/>
        <v>П1198</v>
      </c>
      <c r="D185" s="272">
        <f>VLOOKUP($B185,Себестоимость!$B$13:$P$97,COLUMN(Себестоимость!E:E)-1,FALSE)</f>
        <v>0</v>
      </c>
      <c r="E185" s="163">
        <f>VLOOKUP($B185,Себестоимость!$B$13:$P$97,COLUMN(Себестоимость!F:F)-1,FALSE)</f>
        <v>0</v>
      </c>
      <c r="F185" s="163">
        <f>VLOOKUP($B185,Себестоимость!$B$13:$P$97,COLUMN(Себестоимость!G:G)-1,FALSE)</f>
        <v>0</v>
      </c>
      <c r="G185" s="163">
        <f>VLOOKUP($B185,Себестоимость!$B$13:$P$97,COLUMN(Себестоимость!H:H)-1,FALSE)</f>
        <v>0</v>
      </c>
      <c r="H185" s="163">
        <f>VLOOKUP($B185,Себестоимость!$B$13:$P$97,COLUMN(Себестоимость!I:I)-1,FALSE)</f>
        <v>0</v>
      </c>
      <c r="I185" s="163">
        <f>VLOOKUP($B185,Себестоимость!$B$13:$P$97,COLUMN(Себестоимость!J:J)-1,FALSE)</f>
        <v>0</v>
      </c>
      <c r="J185" s="163">
        <f>VLOOKUP($B185,Себестоимость!$B$13:$P$97,COLUMN(Себестоимость!K:K)-1,FALSE)</f>
        <v>0</v>
      </c>
      <c r="K185" s="163">
        <f>VLOOKUP($B185,Себестоимость!$B$13:$P$97,COLUMN(Себестоимость!L:L)-1,FALSE)</f>
        <v>0</v>
      </c>
      <c r="L185" s="163">
        <f>VLOOKUP($B185,Себестоимость!$B$13:$P$97,COLUMN(Себестоимость!M:M)-1,FALSE)</f>
        <v>0</v>
      </c>
      <c r="M185" s="163">
        <f>VLOOKUP($B185,Себестоимость!$B$13:$P$97,COLUMN(Себестоимость!N:N)-1,FALSE)</f>
        <v>0</v>
      </c>
      <c r="N185" s="163">
        <f>VLOOKUP($B185,Себестоимость!$B$13:$P$97,COLUMN(Себестоимость!O:O)-1,FALSE)</f>
        <v>0</v>
      </c>
      <c r="O185" s="163">
        <f>VLOOKUP($B185,Себестоимость!$B$13:$P$97,COLUMN(Себестоимость!P:P)-1,FALSE)</f>
        <v>0</v>
      </c>
      <c r="P185" s="164">
        <f t="shared" si="14"/>
        <v>0</v>
      </c>
    </row>
    <row r="186" spans="1:16" hidden="1" outlineLevel="1" x14ac:dyDescent="0.2">
      <c r="A186" s="161"/>
      <c r="B186" s="187" t="s">
        <v>104</v>
      </c>
      <c r="C186" s="186" t="str">
        <f t="shared" si="13"/>
        <v>П1199</v>
      </c>
      <c r="D186" s="272">
        <f>VLOOKUP($B186,Себестоимость!$B$13:$P$97,COLUMN(Себестоимость!E:E)-1,FALSE)</f>
        <v>0</v>
      </c>
      <c r="E186" s="163">
        <f>VLOOKUP($B186,Себестоимость!$B$13:$P$97,COLUMN(Себестоимость!F:F)-1,FALSE)</f>
        <v>0</v>
      </c>
      <c r="F186" s="163">
        <f>VLOOKUP($B186,Себестоимость!$B$13:$P$97,COLUMN(Себестоимость!G:G)-1,FALSE)</f>
        <v>0</v>
      </c>
      <c r="G186" s="163">
        <f>VLOOKUP($B186,Себестоимость!$B$13:$P$97,COLUMN(Себестоимость!H:H)-1,FALSE)</f>
        <v>0</v>
      </c>
      <c r="H186" s="163">
        <f>VLOOKUP($B186,Себестоимость!$B$13:$P$97,COLUMN(Себестоимость!I:I)-1,FALSE)</f>
        <v>0</v>
      </c>
      <c r="I186" s="163">
        <f>VLOOKUP($B186,Себестоимость!$B$13:$P$97,COLUMN(Себестоимость!J:J)-1,FALSE)</f>
        <v>0</v>
      </c>
      <c r="J186" s="163">
        <f>VLOOKUP($B186,Себестоимость!$B$13:$P$97,COLUMN(Себестоимость!K:K)-1,FALSE)</f>
        <v>0</v>
      </c>
      <c r="K186" s="163">
        <f>VLOOKUP($B186,Себестоимость!$B$13:$P$97,COLUMN(Себестоимость!L:L)-1,FALSE)</f>
        <v>0</v>
      </c>
      <c r="L186" s="163">
        <f>VLOOKUP($B186,Себестоимость!$B$13:$P$97,COLUMN(Себестоимость!M:M)-1,FALSE)</f>
        <v>0</v>
      </c>
      <c r="M186" s="163">
        <f>VLOOKUP($B186,Себестоимость!$B$13:$P$97,COLUMN(Себестоимость!N:N)-1,FALSE)</f>
        <v>0</v>
      </c>
      <c r="N186" s="163">
        <f>VLOOKUP($B186,Себестоимость!$B$13:$P$97,COLUMN(Себестоимость!O:O)-1,FALSE)</f>
        <v>0</v>
      </c>
      <c r="O186" s="163">
        <f>VLOOKUP($B186,Себестоимость!$B$13:$P$97,COLUMN(Себестоимость!P:P)-1,FALSE)</f>
        <v>0</v>
      </c>
      <c r="P186" s="164">
        <f t="shared" si="14"/>
        <v>0</v>
      </c>
    </row>
    <row r="187" spans="1:16" hidden="1" outlineLevel="1" x14ac:dyDescent="0.2">
      <c r="A187" s="161"/>
      <c r="B187" s="187" t="s">
        <v>105</v>
      </c>
      <c r="C187" s="186" t="str">
        <f t="shared" si="13"/>
        <v>П1200</v>
      </c>
      <c r="D187" s="272">
        <f>VLOOKUP($B187,Себестоимость!$B$13:$P$97,COLUMN(Себестоимость!E:E)-1,FALSE)</f>
        <v>0</v>
      </c>
      <c r="E187" s="163">
        <f>VLOOKUP($B187,Себестоимость!$B$13:$P$97,COLUMN(Себестоимость!F:F)-1,FALSE)</f>
        <v>0</v>
      </c>
      <c r="F187" s="163">
        <f>VLOOKUP($B187,Себестоимость!$B$13:$P$97,COLUMN(Себестоимость!G:G)-1,FALSE)</f>
        <v>0</v>
      </c>
      <c r="G187" s="163">
        <f>VLOOKUP($B187,Себестоимость!$B$13:$P$97,COLUMN(Себестоимость!H:H)-1,FALSE)</f>
        <v>0</v>
      </c>
      <c r="H187" s="163">
        <f>VLOOKUP($B187,Себестоимость!$B$13:$P$97,COLUMN(Себестоимость!I:I)-1,FALSE)</f>
        <v>0</v>
      </c>
      <c r="I187" s="163">
        <f>VLOOKUP($B187,Себестоимость!$B$13:$P$97,COLUMN(Себестоимость!J:J)-1,FALSE)</f>
        <v>0</v>
      </c>
      <c r="J187" s="163">
        <f>VLOOKUP($B187,Себестоимость!$B$13:$P$97,COLUMN(Себестоимость!K:K)-1,FALSE)</f>
        <v>0</v>
      </c>
      <c r="K187" s="163">
        <f>VLOOKUP($B187,Себестоимость!$B$13:$P$97,COLUMN(Себестоимость!L:L)-1,FALSE)</f>
        <v>0</v>
      </c>
      <c r="L187" s="163">
        <f>VLOOKUP($B187,Себестоимость!$B$13:$P$97,COLUMN(Себестоимость!M:M)-1,FALSE)</f>
        <v>0</v>
      </c>
      <c r="M187" s="163">
        <f>VLOOKUP($B187,Себестоимость!$B$13:$P$97,COLUMN(Себестоимость!N:N)-1,FALSE)</f>
        <v>0</v>
      </c>
      <c r="N187" s="163">
        <f>VLOOKUP($B187,Себестоимость!$B$13:$P$97,COLUMN(Себестоимость!O:O)-1,FALSE)</f>
        <v>0</v>
      </c>
      <c r="O187" s="163">
        <f>VLOOKUP($B187,Себестоимость!$B$13:$P$97,COLUMN(Себестоимость!P:P)-1,FALSE)</f>
        <v>0</v>
      </c>
      <c r="P187" s="164">
        <f t="shared" si="14"/>
        <v>0</v>
      </c>
    </row>
    <row r="188" spans="1:16" hidden="1" outlineLevel="1" x14ac:dyDescent="0.2">
      <c r="A188" s="161"/>
      <c r="B188" s="187" t="s">
        <v>106</v>
      </c>
      <c r="C188" s="186" t="str">
        <f t="shared" si="13"/>
        <v>П1201</v>
      </c>
      <c r="D188" s="272">
        <f>VLOOKUP($B188,Себестоимость!$B$13:$P$97,COLUMN(Себестоимость!E:E)-1,FALSE)</f>
        <v>0</v>
      </c>
      <c r="E188" s="163">
        <f>VLOOKUP($B188,Себестоимость!$B$13:$P$97,COLUMN(Себестоимость!F:F)-1,FALSE)</f>
        <v>0</v>
      </c>
      <c r="F188" s="163">
        <f>VLOOKUP($B188,Себестоимость!$B$13:$P$97,COLUMN(Себестоимость!G:G)-1,FALSE)</f>
        <v>0</v>
      </c>
      <c r="G188" s="163">
        <f>VLOOKUP($B188,Себестоимость!$B$13:$P$97,COLUMN(Себестоимость!H:H)-1,FALSE)</f>
        <v>0</v>
      </c>
      <c r="H188" s="163">
        <f>VLOOKUP($B188,Себестоимость!$B$13:$P$97,COLUMN(Себестоимость!I:I)-1,FALSE)</f>
        <v>0</v>
      </c>
      <c r="I188" s="163">
        <f>VLOOKUP($B188,Себестоимость!$B$13:$P$97,COLUMN(Себестоимость!J:J)-1,FALSE)</f>
        <v>0</v>
      </c>
      <c r="J188" s="163">
        <f>VLOOKUP($B188,Себестоимость!$B$13:$P$97,COLUMN(Себестоимость!K:K)-1,FALSE)</f>
        <v>0</v>
      </c>
      <c r="K188" s="163">
        <f>VLOOKUP($B188,Себестоимость!$B$13:$P$97,COLUMN(Себестоимость!L:L)-1,FALSE)</f>
        <v>0</v>
      </c>
      <c r="L188" s="163">
        <f>VLOOKUP($B188,Себестоимость!$B$13:$P$97,COLUMN(Себестоимость!M:M)-1,FALSE)</f>
        <v>0</v>
      </c>
      <c r="M188" s="163">
        <f>VLOOKUP($B188,Себестоимость!$B$13:$P$97,COLUMN(Себестоимость!N:N)-1,FALSE)</f>
        <v>0</v>
      </c>
      <c r="N188" s="163">
        <f>VLOOKUP($B188,Себестоимость!$B$13:$P$97,COLUMN(Себестоимость!O:O)-1,FALSE)</f>
        <v>0</v>
      </c>
      <c r="O188" s="163">
        <f>VLOOKUP($B188,Себестоимость!$B$13:$P$97,COLUMN(Себестоимость!P:P)-1,FALSE)</f>
        <v>0</v>
      </c>
      <c r="P188" s="164">
        <f t="shared" si="14"/>
        <v>0</v>
      </c>
    </row>
    <row r="189" spans="1:16" hidden="1" outlineLevel="1" x14ac:dyDescent="0.2">
      <c r="A189" s="161"/>
      <c r="B189" s="187" t="s">
        <v>540</v>
      </c>
      <c r="C189" s="186" t="str">
        <f t="shared" si="13"/>
        <v>П1202</v>
      </c>
      <c r="D189" s="272">
        <f>VLOOKUP($B189,Себестоимость!$B$13:$P$97,COLUMN(Себестоимость!E:E)-1,FALSE)</f>
        <v>0</v>
      </c>
      <c r="E189" s="163">
        <f>VLOOKUP($B189,Себестоимость!$B$13:$P$97,COLUMN(Себестоимость!F:F)-1,FALSE)</f>
        <v>0</v>
      </c>
      <c r="F189" s="163">
        <f>VLOOKUP($B189,Себестоимость!$B$13:$P$97,COLUMN(Себестоимость!G:G)-1,FALSE)</f>
        <v>0</v>
      </c>
      <c r="G189" s="163">
        <f>VLOOKUP($B189,Себестоимость!$B$13:$P$97,COLUMN(Себестоимость!H:H)-1,FALSE)</f>
        <v>0</v>
      </c>
      <c r="H189" s="163">
        <f>VLOOKUP($B189,Себестоимость!$B$13:$P$97,COLUMN(Себестоимость!I:I)-1,FALSE)</f>
        <v>0</v>
      </c>
      <c r="I189" s="163">
        <f>VLOOKUP($B189,Себестоимость!$B$13:$P$97,COLUMN(Себестоимость!J:J)-1,FALSE)</f>
        <v>0</v>
      </c>
      <c r="J189" s="163">
        <f>VLOOKUP($B189,Себестоимость!$B$13:$P$97,COLUMN(Себестоимость!K:K)-1,FALSE)</f>
        <v>0</v>
      </c>
      <c r="K189" s="163">
        <f>VLOOKUP($B189,Себестоимость!$B$13:$P$97,COLUMN(Себестоимость!L:L)-1,FALSE)</f>
        <v>0</v>
      </c>
      <c r="L189" s="163">
        <f>VLOOKUP($B189,Себестоимость!$B$13:$P$97,COLUMN(Себестоимость!M:M)-1,FALSE)</f>
        <v>0</v>
      </c>
      <c r="M189" s="163">
        <f>VLOOKUP($B189,Себестоимость!$B$13:$P$97,COLUMN(Себестоимость!N:N)-1,FALSE)</f>
        <v>0</v>
      </c>
      <c r="N189" s="163">
        <f>VLOOKUP($B189,Себестоимость!$B$13:$P$97,COLUMN(Себестоимость!O:O)-1,FALSE)</f>
        <v>0</v>
      </c>
      <c r="O189" s="163">
        <f>VLOOKUP($B189,Себестоимость!$B$13:$P$97,COLUMN(Себестоимость!P:P)-1,FALSE)</f>
        <v>0</v>
      </c>
      <c r="P189" s="164">
        <f>SUM(D189,E189,F189,G189,H189,I189,J189,K189,L189,M189,N189,O189)</f>
        <v>0</v>
      </c>
    </row>
    <row r="190" spans="1:16" hidden="1" outlineLevel="1" x14ac:dyDescent="0.2">
      <c r="A190" s="161"/>
      <c r="B190" s="187" t="s">
        <v>109</v>
      </c>
      <c r="C190" s="186" t="str">
        <f t="shared" ref="C190:C227" si="15">VLOOKUP($B190,ГП,3,FALSE)</f>
        <v>П1205</v>
      </c>
      <c r="D190" s="272">
        <f>VLOOKUP($B190,Себестоимость!$B$13:$P$97,COLUMN(Себестоимость!E:E)-1,FALSE)</f>
        <v>0</v>
      </c>
      <c r="E190" s="163">
        <f>VLOOKUP($B190,Себестоимость!$B$13:$P$97,COLUMN(Себестоимость!F:F)-1,FALSE)</f>
        <v>0</v>
      </c>
      <c r="F190" s="163">
        <f>VLOOKUP($B190,Себестоимость!$B$13:$P$97,COLUMN(Себестоимость!G:G)-1,FALSE)</f>
        <v>0</v>
      </c>
      <c r="G190" s="163">
        <f>VLOOKUP($B190,Себестоимость!$B$13:$P$97,COLUMN(Себестоимость!H:H)-1,FALSE)</f>
        <v>0</v>
      </c>
      <c r="H190" s="163">
        <f>VLOOKUP($B190,Себестоимость!$B$13:$P$97,COLUMN(Себестоимость!I:I)-1,FALSE)</f>
        <v>0</v>
      </c>
      <c r="I190" s="163">
        <f>VLOOKUP($B190,Себестоимость!$B$13:$P$97,COLUMN(Себестоимость!J:J)-1,FALSE)</f>
        <v>0</v>
      </c>
      <c r="J190" s="163">
        <f>VLOOKUP($B190,Себестоимость!$B$13:$P$97,COLUMN(Себестоимость!K:K)-1,FALSE)</f>
        <v>0</v>
      </c>
      <c r="K190" s="163">
        <f>VLOOKUP($B190,Себестоимость!$B$13:$P$97,COLUMN(Себестоимость!L:L)-1,FALSE)</f>
        <v>0</v>
      </c>
      <c r="L190" s="163">
        <f>VLOOKUP($B190,Себестоимость!$B$13:$P$97,COLUMN(Себестоимость!M:M)-1,FALSE)</f>
        <v>0</v>
      </c>
      <c r="M190" s="163">
        <f>VLOOKUP($B190,Себестоимость!$B$13:$P$97,COLUMN(Себестоимость!N:N)-1,FALSE)</f>
        <v>0</v>
      </c>
      <c r="N190" s="163">
        <f>VLOOKUP($B190,Себестоимость!$B$13:$P$97,COLUMN(Себестоимость!O:O)-1,FALSE)</f>
        <v>0</v>
      </c>
      <c r="O190" s="163">
        <f>VLOOKUP($B190,Себестоимость!$B$13:$P$97,COLUMN(Себестоимость!P:P)-1,FALSE)</f>
        <v>0</v>
      </c>
      <c r="P190" s="164">
        <f t="shared" si="14"/>
        <v>0</v>
      </c>
    </row>
    <row r="191" spans="1:16" hidden="1" outlineLevel="1" x14ac:dyDescent="0.2">
      <c r="A191" s="161"/>
      <c r="B191" s="187" t="s">
        <v>110</v>
      </c>
      <c r="C191" s="186" t="str">
        <f t="shared" si="15"/>
        <v>П1206</v>
      </c>
      <c r="D191" s="272">
        <f>VLOOKUP($B191,Себестоимость!$B$13:$P$97,COLUMN(Себестоимость!E:E)-1,FALSE)</f>
        <v>0</v>
      </c>
      <c r="E191" s="163">
        <f>VLOOKUP($B191,Себестоимость!$B$13:$P$97,COLUMN(Себестоимость!F:F)-1,FALSE)</f>
        <v>0</v>
      </c>
      <c r="F191" s="163">
        <f>VLOOKUP($B191,Себестоимость!$B$13:$P$97,COLUMN(Себестоимость!G:G)-1,FALSE)</f>
        <v>0</v>
      </c>
      <c r="G191" s="163">
        <f>VLOOKUP($B191,Себестоимость!$B$13:$P$97,COLUMN(Себестоимость!H:H)-1,FALSE)</f>
        <v>0</v>
      </c>
      <c r="H191" s="163">
        <f>VLOOKUP($B191,Себестоимость!$B$13:$P$97,COLUMN(Себестоимость!I:I)-1,FALSE)</f>
        <v>0</v>
      </c>
      <c r="I191" s="163">
        <f>VLOOKUP($B191,Себестоимость!$B$13:$P$97,COLUMN(Себестоимость!J:J)-1,FALSE)</f>
        <v>0</v>
      </c>
      <c r="J191" s="163">
        <f>VLOOKUP($B191,Себестоимость!$B$13:$P$97,COLUMN(Себестоимость!K:K)-1,FALSE)</f>
        <v>0</v>
      </c>
      <c r="K191" s="163">
        <f>VLOOKUP($B191,Себестоимость!$B$13:$P$97,COLUMN(Себестоимость!L:L)-1,FALSE)</f>
        <v>0</v>
      </c>
      <c r="L191" s="163">
        <f>VLOOKUP($B191,Себестоимость!$B$13:$P$97,COLUMN(Себестоимость!M:M)-1,FALSE)</f>
        <v>0</v>
      </c>
      <c r="M191" s="163">
        <f>VLOOKUP($B191,Себестоимость!$B$13:$P$97,COLUMN(Себестоимость!N:N)-1,FALSE)</f>
        <v>0</v>
      </c>
      <c r="N191" s="163">
        <f>VLOOKUP($B191,Себестоимость!$B$13:$P$97,COLUMN(Себестоимость!O:O)-1,FALSE)</f>
        <v>0</v>
      </c>
      <c r="O191" s="163">
        <f>VLOOKUP($B191,Себестоимость!$B$13:$P$97,COLUMN(Себестоимость!P:P)-1,FALSE)</f>
        <v>0</v>
      </c>
      <c r="P191" s="164">
        <f t="shared" si="14"/>
        <v>0</v>
      </c>
    </row>
    <row r="192" spans="1:16" collapsed="1" x14ac:dyDescent="0.2">
      <c r="A192" s="161"/>
      <c r="B192" s="188" t="s">
        <v>381</v>
      </c>
      <c r="C192" s="434" t="str">
        <f t="shared" si="15"/>
        <v>Продукция 2</v>
      </c>
      <c r="D192" s="137">
        <f>SUM(D193:D202)</f>
        <v>0</v>
      </c>
      <c r="E192" s="433">
        <f t="shared" ref="E192:O192" si="16">SUM(E193:E202)</f>
        <v>0</v>
      </c>
      <c r="F192" s="433">
        <f t="shared" si="16"/>
        <v>0</v>
      </c>
      <c r="G192" s="433">
        <f t="shared" si="16"/>
        <v>0</v>
      </c>
      <c r="H192" s="433">
        <f t="shared" si="16"/>
        <v>0</v>
      </c>
      <c r="I192" s="433">
        <f t="shared" si="16"/>
        <v>0</v>
      </c>
      <c r="J192" s="433">
        <f t="shared" si="16"/>
        <v>0</v>
      </c>
      <c r="K192" s="433">
        <f t="shared" si="16"/>
        <v>0</v>
      </c>
      <c r="L192" s="433">
        <f t="shared" si="16"/>
        <v>0</v>
      </c>
      <c r="M192" s="433">
        <f t="shared" si="16"/>
        <v>0</v>
      </c>
      <c r="N192" s="433">
        <f t="shared" si="16"/>
        <v>0</v>
      </c>
      <c r="O192" s="433">
        <f t="shared" si="16"/>
        <v>0</v>
      </c>
      <c r="P192" s="164">
        <f t="shared" si="14"/>
        <v>0</v>
      </c>
    </row>
    <row r="193" spans="1:16" hidden="1" outlineLevel="1" x14ac:dyDescent="0.2">
      <c r="A193" s="161"/>
      <c r="B193" s="187" t="s">
        <v>904</v>
      </c>
      <c r="C193" s="186" t="str">
        <f t="shared" si="15"/>
        <v>П1210</v>
      </c>
      <c r="D193" s="272">
        <f>VLOOKUP($B193,Себестоимость!$B$13:$P$97,COLUMN(Себестоимость!E:E)-1,FALSE)</f>
        <v>0</v>
      </c>
      <c r="E193" s="163">
        <f>VLOOKUP($B193,Себестоимость!$B$13:$P$97,COLUMN(Себестоимость!F:F)-1,FALSE)</f>
        <v>0</v>
      </c>
      <c r="F193" s="163">
        <f>VLOOKUP($B193,Себестоимость!$B$13:$P$97,COLUMN(Себестоимость!G:G)-1,FALSE)</f>
        <v>0</v>
      </c>
      <c r="G193" s="163">
        <f>VLOOKUP($B193,Себестоимость!$B$13:$P$97,COLUMN(Себестоимость!H:H)-1,FALSE)</f>
        <v>0</v>
      </c>
      <c r="H193" s="163">
        <f>VLOOKUP($B193,Себестоимость!$B$13:$P$97,COLUMN(Себестоимость!I:I)-1,FALSE)</f>
        <v>0</v>
      </c>
      <c r="I193" s="163">
        <f>VLOOKUP($B193,Себестоимость!$B$13:$P$97,COLUMN(Себестоимость!J:J)-1,FALSE)</f>
        <v>0</v>
      </c>
      <c r="J193" s="163">
        <f>VLOOKUP($B193,Себестоимость!$B$13:$P$97,COLUMN(Себестоимость!K:K)-1,FALSE)</f>
        <v>0</v>
      </c>
      <c r="K193" s="163">
        <f>VLOOKUP($B193,Себестоимость!$B$13:$P$97,COLUMN(Себестоимость!L:L)-1,FALSE)</f>
        <v>0</v>
      </c>
      <c r="L193" s="163">
        <f>VLOOKUP($B193,Себестоимость!$B$13:$P$97,COLUMN(Себестоимость!M:M)-1,FALSE)</f>
        <v>0</v>
      </c>
      <c r="M193" s="163">
        <f>VLOOKUP($B193,Себестоимость!$B$13:$P$97,COLUMN(Себестоимость!N:N)-1,FALSE)</f>
        <v>0</v>
      </c>
      <c r="N193" s="163">
        <f>VLOOKUP($B193,Себестоимость!$B$13:$P$97,COLUMN(Себестоимость!O:O)-1,FALSE)</f>
        <v>0</v>
      </c>
      <c r="O193" s="163">
        <f>VLOOKUP($B193,Себестоимость!$B$13:$P$97,COLUMN(Себестоимость!P:P)-1,FALSE)</f>
        <v>0</v>
      </c>
      <c r="P193" s="164">
        <f t="shared" si="14"/>
        <v>0</v>
      </c>
    </row>
    <row r="194" spans="1:16" hidden="1" outlineLevel="1" x14ac:dyDescent="0.2">
      <c r="A194" s="161"/>
      <c r="B194" s="187" t="s">
        <v>908</v>
      </c>
      <c r="C194" s="186" t="str">
        <f t="shared" si="15"/>
        <v>П1211</v>
      </c>
      <c r="D194" s="272">
        <f>VLOOKUP($B194,Себестоимость!$B$13:$P$97,COLUMN(Себестоимость!E:E)-1,FALSE)</f>
        <v>0</v>
      </c>
      <c r="E194" s="163">
        <f>VLOOKUP($B194,Себестоимость!$B$13:$P$97,COLUMN(Себестоимость!F:F)-1,FALSE)</f>
        <v>0</v>
      </c>
      <c r="F194" s="163">
        <f>VLOOKUP($B194,Себестоимость!$B$13:$P$97,COLUMN(Себестоимость!G:G)-1,FALSE)</f>
        <v>0</v>
      </c>
      <c r="G194" s="163">
        <f>VLOOKUP($B194,Себестоимость!$B$13:$P$97,COLUMN(Себестоимость!H:H)-1,FALSE)</f>
        <v>0</v>
      </c>
      <c r="H194" s="163">
        <f>VLOOKUP($B194,Себестоимость!$B$13:$P$97,COLUMN(Себестоимость!I:I)-1,FALSE)</f>
        <v>0</v>
      </c>
      <c r="I194" s="163">
        <f>VLOOKUP($B194,Себестоимость!$B$13:$P$97,COLUMN(Себестоимость!J:J)-1,FALSE)</f>
        <v>0</v>
      </c>
      <c r="J194" s="163">
        <f>VLOOKUP($B194,Себестоимость!$B$13:$P$97,COLUMN(Себестоимость!K:K)-1,FALSE)</f>
        <v>0</v>
      </c>
      <c r="K194" s="163">
        <f>VLOOKUP($B194,Себестоимость!$B$13:$P$97,COLUMN(Себестоимость!L:L)-1,FALSE)</f>
        <v>0</v>
      </c>
      <c r="L194" s="163">
        <f>VLOOKUP($B194,Себестоимость!$B$13:$P$97,COLUMN(Себестоимость!M:M)-1,FALSE)</f>
        <v>0</v>
      </c>
      <c r="M194" s="163">
        <f>VLOOKUP($B194,Себестоимость!$B$13:$P$97,COLUMN(Себестоимость!N:N)-1,FALSE)</f>
        <v>0</v>
      </c>
      <c r="N194" s="163">
        <f>VLOOKUP($B194,Себестоимость!$B$13:$P$97,COLUMN(Себестоимость!O:O)-1,FALSE)</f>
        <v>0</v>
      </c>
      <c r="O194" s="163">
        <f>VLOOKUP($B194,Себестоимость!$B$13:$P$97,COLUMN(Себестоимость!P:P)-1,FALSE)</f>
        <v>0</v>
      </c>
      <c r="P194" s="164">
        <f t="shared" si="14"/>
        <v>0</v>
      </c>
    </row>
    <row r="195" spans="1:16" hidden="1" outlineLevel="1" x14ac:dyDescent="0.2">
      <c r="A195" s="161"/>
      <c r="B195" s="187" t="s">
        <v>137</v>
      </c>
      <c r="C195" s="186" t="str">
        <f t="shared" si="15"/>
        <v>П1212</v>
      </c>
      <c r="D195" s="272">
        <f>VLOOKUP($B195,Себестоимость!$B$13:$P$97,COLUMN(Себестоимость!E:E)-1,FALSE)</f>
        <v>0</v>
      </c>
      <c r="E195" s="163">
        <f>VLOOKUP($B195,Себестоимость!$B$13:$P$97,COLUMN(Себестоимость!F:F)-1,FALSE)</f>
        <v>0</v>
      </c>
      <c r="F195" s="163">
        <f>VLOOKUP($B195,Себестоимость!$B$13:$P$97,COLUMN(Себестоимость!G:G)-1,FALSE)</f>
        <v>0</v>
      </c>
      <c r="G195" s="163">
        <f>VLOOKUP($B195,Себестоимость!$B$13:$P$97,COLUMN(Себестоимость!H:H)-1,FALSE)</f>
        <v>0</v>
      </c>
      <c r="H195" s="163">
        <f>VLOOKUP($B195,Себестоимость!$B$13:$P$97,COLUMN(Себестоимость!I:I)-1,FALSE)</f>
        <v>0</v>
      </c>
      <c r="I195" s="163">
        <f>VLOOKUP($B195,Себестоимость!$B$13:$P$97,COLUMN(Себестоимость!J:J)-1,FALSE)</f>
        <v>0</v>
      </c>
      <c r="J195" s="163">
        <f>VLOOKUP($B195,Себестоимость!$B$13:$P$97,COLUMN(Себестоимость!K:K)-1,FALSE)</f>
        <v>0</v>
      </c>
      <c r="K195" s="163">
        <f>VLOOKUP($B195,Себестоимость!$B$13:$P$97,COLUMN(Себестоимость!L:L)-1,FALSE)</f>
        <v>0</v>
      </c>
      <c r="L195" s="163">
        <f>VLOOKUP($B195,Себестоимость!$B$13:$P$97,COLUMN(Себестоимость!M:M)-1,FALSE)</f>
        <v>0</v>
      </c>
      <c r="M195" s="163">
        <f>VLOOKUP($B195,Себестоимость!$B$13:$P$97,COLUMN(Себестоимость!N:N)-1,FALSE)</f>
        <v>0</v>
      </c>
      <c r="N195" s="163">
        <f>VLOOKUP($B195,Себестоимость!$B$13:$P$97,COLUMN(Себестоимость!O:O)-1,FALSE)</f>
        <v>0</v>
      </c>
      <c r="O195" s="163">
        <f>VLOOKUP($B195,Себестоимость!$B$13:$P$97,COLUMN(Себестоимость!P:P)-1,FALSE)</f>
        <v>0</v>
      </c>
      <c r="P195" s="164">
        <f t="shared" si="14"/>
        <v>0</v>
      </c>
    </row>
    <row r="196" spans="1:16" hidden="1" outlineLevel="1" x14ac:dyDescent="0.2">
      <c r="A196" s="161"/>
      <c r="B196" s="187" t="s">
        <v>138</v>
      </c>
      <c r="C196" s="186" t="str">
        <f t="shared" si="15"/>
        <v>П1213</v>
      </c>
      <c r="D196" s="272">
        <f>VLOOKUP($B196,Себестоимость!$B$13:$P$97,COLUMN(Себестоимость!E:E)-1,FALSE)</f>
        <v>0</v>
      </c>
      <c r="E196" s="163">
        <f>VLOOKUP($B196,Себестоимость!$B$13:$P$97,COLUMN(Себестоимость!F:F)-1,FALSE)</f>
        <v>0</v>
      </c>
      <c r="F196" s="163">
        <f>VLOOKUP($B196,Себестоимость!$B$13:$P$97,COLUMN(Себестоимость!G:G)-1,FALSE)</f>
        <v>0</v>
      </c>
      <c r="G196" s="163">
        <f>VLOOKUP($B196,Себестоимость!$B$13:$P$97,COLUMN(Себестоимость!H:H)-1,FALSE)</f>
        <v>0</v>
      </c>
      <c r="H196" s="163">
        <f>VLOOKUP($B196,Себестоимость!$B$13:$P$97,COLUMN(Себестоимость!I:I)-1,FALSE)</f>
        <v>0</v>
      </c>
      <c r="I196" s="163">
        <f>VLOOKUP($B196,Себестоимость!$B$13:$P$97,COLUMN(Себестоимость!J:J)-1,FALSE)</f>
        <v>0</v>
      </c>
      <c r="J196" s="163">
        <f>VLOOKUP($B196,Себестоимость!$B$13:$P$97,COLUMN(Себестоимость!K:K)-1,FALSE)</f>
        <v>0</v>
      </c>
      <c r="K196" s="163">
        <f>VLOOKUP($B196,Себестоимость!$B$13:$P$97,COLUMN(Себестоимость!L:L)-1,FALSE)</f>
        <v>0</v>
      </c>
      <c r="L196" s="163">
        <f>VLOOKUP($B196,Себестоимость!$B$13:$P$97,COLUMN(Себестоимость!M:M)-1,FALSE)</f>
        <v>0</v>
      </c>
      <c r="M196" s="163">
        <f>VLOOKUP($B196,Себестоимость!$B$13:$P$97,COLUMN(Себестоимость!N:N)-1,FALSE)</f>
        <v>0</v>
      </c>
      <c r="N196" s="163">
        <f>VLOOKUP($B196,Себестоимость!$B$13:$P$97,COLUMN(Себестоимость!O:O)-1,FALSE)</f>
        <v>0</v>
      </c>
      <c r="O196" s="163">
        <f>VLOOKUP($B196,Себестоимость!$B$13:$P$97,COLUMN(Себестоимость!P:P)-1,FALSE)</f>
        <v>0</v>
      </c>
      <c r="P196" s="164">
        <f t="shared" si="14"/>
        <v>0</v>
      </c>
    </row>
    <row r="197" spans="1:16" hidden="1" outlineLevel="1" x14ac:dyDescent="0.2">
      <c r="A197" s="161"/>
      <c r="B197" s="187" t="s">
        <v>139</v>
      </c>
      <c r="C197" s="186" t="str">
        <f t="shared" si="15"/>
        <v>П1214</v>
      </c>
      <c r="D197" s="272">
        <f>VLOOKUP($B197,Себестоимость!$B$13:$P$97,COLUMN(Себестоимость!E:E)-1,FALSE)</f>
        <v>0</v>
      </c>
      <c r="E197" s="163">
        <f>VLOOKUP($B197,Себестоимость!$B$13:$P$97,COLUMN(Себестоимость!F:F)-1,FALSE)</f>
        <v>0</v>
      </c>
      <c r="F197" s="163">
        <f>VLOOKUP($B197,Себестоимость!$B$13:$P$97,COLUMN(Себестоимость!G:G)-1,FALSE)</f>
        <v>0</v>
      </c>
      <c r="G197" s="163">
        <f>VLOOKUP($B197,Себестоимость!$B$13:$P$97,COLUMN(Себестоимость!H:H)-1,FALSE)</f>
        <v>0</v>
      </c>
      <c r="H197" s="163">
        <f>VLOOKUP($B197,Себестоимость!$B$13:$P$97,COLUMN(Себестоимость!I:I)-1,FALSE)</f>
        <v>0</v>
      </c>
      <c r="I197" s="163">
        <f>VLOOKUP($B197,Себестоимость!$B$13:$P$97,COLUMN(Себестоимость!J:J)-1,FALSE)</f>
        <v>0</v>
      </c>
      <c r="J197" s="163">
        <f>VLOOKUP($B197,Себестоимость!$B$13:$P$97,COLUMN(Себестоимость!K:K)-1,FALSE)</f>
        <v>0</v>
      </c>
      <c r="K197" s="163">
        <f>VLOOKUP($B197,Себестоимость!$B$13:$P$97,COLUMN(Себестоимость!L:L)-1,FALSE)</f>
        <v>0</v>
      </c>
      <c r="L197" s="163">
        <f>VLOOKUP($B197,Себестоимость!$B$13:$P$97,COLUMN(Себестоимость!M:M)-1,FALSE)</f>
        <v>0</v>
      </c>
      <c r="M197" s="163">
        <f>VLOOKUP($B197,Себестоимость!$B$13:$P$97,COLUMN(Себестоимость!N:N)-1,FALSE)</f>
        <v>0</v>
      </c>
      <c r="N197" s="163">
        <f>VLOOKUP($B197,Себестоимость!$B$13:$P$97,COLUMN(Себестоимость!O:O)-1,FALSE)</f>
        <v>0</v>
      </c>
      <c r="O197" s="163">
        <f>VLOOKUP($B197,Себестоимость!$B$13:$P$97,COLUMN(Себестоимость!P:P)-1,FALSE)</f>
        <v>0</v>
      </c>
      <c r="P197" s="164">
        <f t="shared" si="14"/>
        <v>0</v>
      </c>
    </row>
    <row r="198" spans="1:16" hidden="1" outlineLevel="1" x14ac:dyDescent="0.2">
      <c r="A198" s="161"/>
      <c r="B198" s="187" t="s">
        <v>140</v>
      </c>
      <c r="C198" s="186" t="str">
        <f t="shared" si="15"/>
        <v>П1215</v>
      </c>
      <c r="D198" s="272">
        <f>VLOOKUP($B198,Себестоимость!$B$13:$P$97,COLUMN(Себестоимость!E:E)-1,FALSE)</f>
        <v>0</v>
      </c>
      <c r="E198" s="163">
        <f>VLOOKUP($B198,Себестоимость!$B$13:$P$97,COLUMN(Себестоимость!F:F)-1,FALSE)</f>
        <v>0</v>
      </c>
      <c r="F198" s="163">
        <f>VLOOKUP($B198,Себестоимость!$B$13:$P$97,COLUMN(Себестоимость!G:G)-1,FALSE)</f>
        <v>0</v>
      </c>
      <c r="G198" s="163">
        <f>VLOOKUP($B198,Себестоимость!$B$13:$P$97,COLUMN(Себестоимость!H:H)-1,FALSE)</f>
        <v>0</v>
      </c>
      <c r="H198" s="163">
        <f>VLOOKUP($B198,Себестоимость!$B$13:$P$97,COLUMN(Себестоимость!I:I)-1,FALSE)</f>
        <v>0</v>
      </c>
      <c r="I198" s="163">
        <f>VLOOKUP($B198,Себестоимость!$B$13:$P$97,COLUMN(Себестоимость!J:J)-1,FALSE)</f>
        <v>0</v>
      </c>
      <c r="J198" s="163">
        <f>VLOOKUP($B198,Себестоимость!$B$13:$P$97,COLUMN(Себестоимость!K:K)-1,FALSE)</f>
        <v>0</v>
      </c>
      <c r="K198" s="163">
        <f>VLOOKUP($B198,Себестоимость!$B$13:$P$97,COLUMN(Себестоимость!L:L)-1,FALSE)</f>
        <v>0</v>
      </c>
      <c r="L198" s="163">
        <f>VLOOKUP($B198,Себестоимость!$B$13:$P$97,COLUMN(Себестоимость!M:M)-1,FALSE)</f>
        <v>0</v>
      </c>
      <c r="M198" s="163">
        <f>VLOOKUP($B198,Себестоимость!$B$13:$P$97,COLUMN(Себестоимость!N:N)-1,FALSE)</f>
        <v>0</v>
      </c>
      <c r="N198" s="163">
        <f>VLOOKUP($B198,Себестоимость!$B$13:$P$97,COLUMN(Себестоимость!O:O)-1,FALSE)</f>
        <v>0</v>
      </c>
      <c r="O198" s="163">
        <f>VLOOKUP($B198,Себестоимость!$B$13:$P$97,COLUMN(Себестоимость!P:P)-1,FALSE)</f>
        <v>0</v>
      </c>
      <c r="P198" s="164">
        <f t="shared" si="14"/>
        <v>0</v>
      </c>
    </row>
    <row r="199" spans="1:16" hidden="1" outlineLevel="1" x14ac:dyDescent="0.2">
      <c r="A199" s="161"/>
      <c r="B199" s="187" t="s">
        <v>141</v>
      </c>
      <c r="C199" s="186" t="str">
        <f t="shared" si="15"/>
        <v>П1216</v>
      </c>
      <c r="D199" s="272">
        <f>VLOOKUP($B199,Себестоимость!$B$13:$P$97,COLUMN(Себестоимость!E:E)-1,FALSE)</f>
        <v>0</v>
      </c>
      <c r="E199" s="163">
        <f>VLOOKUP($B199,Себестоимость!$B$13:$P$97,COLUMN(Себестоимость!F:F)-1,FALSE)</f>
        <v>0</v>
      </c>
      <c r="F199" s="163">
        <f>VLOOKUP($B199,Себестоимость!$B$13:$P$97,COLUMN(Себестоимость!G:G)-1,FALSE)</f>
        <v>0</v>
      </c>
      <c r="G199" s="163">
        <f>VLOOKUP($B199,Себестоимость!$B$13:$P$97,COLUMN(Себестоимость!H:H)-1,FALSE)</f>
        <v>0</v>
      </c>
      <c r="H199" s="163">
        <f>VLOOKUP($B199,Себестоимость!$B$13:$P$97,COLUMN(Себестоимость!I:I)-1,FALSE)</f>
        <v>0</v>
      </c>
      <c r="I199" s="163">
        <f>VLOOKUP($B199,Себестоимость!$B$13:$P$97,COLUMN(Себестоимость!J:J)-1,FALSE)</f>
        <v>0</v>
      </c>
      <c r="J199" s="163">
        <f>VLOOKUP($B199,Себестоимость!$B$13:$P$97,COLUMN(Себестоимость!K:K)-1,FALSE)</f>
        <v>0</v>
      </c>
      <c r="K199" s="163">
        <f>VLOOKUP($B199,Себестоимость!$B$13:$P$97,COLUMN(Себестоимость!L:L)-1,FALSE)</f>
        <v>0</v>
      </c>
      <c r="L199" s="163">
        <f>VLOOKUP($B199,Себестоимость!$B$13:$P$97,COLUMN(Себестоимость!M:M)-1,FALSE)</f>
        <v>0</v>
      </c>
      <c r="M199" s="163">
        <f>VLOOKUP($B199,Себестоимость!$B$13:$P$97,COLUMN(Себестоимость!N:N)-1,FALSE)</f>
        <v>0</v>
      </c>
      <c r="N199" s="163">
        <f>VLOOKUP($B199,Себестоимость!$B$13:$P$97,COLUMN(Себестоимость!O:O)-1,FALSE)</f>
        <v>0</v>
      </c>
      <c r="O199" s="163">
        <f>VLOOKUP($B199,Себестоимость!$B$13:$P$97,COLUMN(Себестоимость!P:P)-1,FALSE)</f>
        <v>0</v>
      </c>
      <c r="P199" s="164">
        <f t="shared" si="14"/>
        <v>0</v>
      </c>
    </row>
    <row r="200" spans="1:16" hidden="1" outlineLevel="1" collapsed="1" x14ac:dyDescent="0.2">
      <c r="A200" s="161"/>
      <c r="B200" s="187" t="s">
        <v>142</v>
      </c>
      <c r="C200" s="186" t="str">
        <f t="shared" si="15"/>
        <v>П1217</v>
      </c>
      <c r="D200" s="272">
        <f>VLOOKUP($B200,Себестоимость!$B$13:$P$97,COLUMN(Себестоимость!E:E)-1,FALSE)</f>
        <v>0</v>
      </c>
      <c r="E200" s="163">
        <f>VLOOKUP($B200,Себестоимость!$B$13:$P$97,COLUMN(Себестоимость!F:F)-1,FALSE)</f>
        <v>0</v>
      </c>
      <c r="F200" s="163">
        <f>VLOOKUP($B200,Себестоимость!$B$13:$P$97,COLUMN(Себестоимость!G:G)-1,FALSE)</f>
        <v>0</v>
      </c>
      <c r="G200" s="163">
        <f>VLOOKUP($B200,Себестоимость!$B$13:$P$97,COLUMN(Себестоимость!H:H)-1,FALSE)</f>
        <v>0</v>
      </c>
      <c r="H200" s="163">
        <f>VLOOKUP($B200,Себестоимость!$B$13:$P$97,COLUMN(Себестоимость!I:I)-1,FALSE)</f>
        <v>0</v>
      </c>
      <c r="I200" s="163">
        <f>VLOOKUP($B200,Себестоимость!$B$13:$P$97,COLUMN(Себестоимость!J:J)-1,FALSE)</f>
        <v>0</v>
      </c>
      <c r="J200" s="163">
        <f>VLOOKUP($B200,Себестоимость!$B$13:$P$97,COLUMN(Себестоимость!K:K)-1,FALSE)</f>
        <v>0</v>
      </c>
      <c r="K200" s="163">
        <f>VLOOKUP($B200,Себестоимость!$B$13:$P$97,COLUMN(Себестоимость!L:L)-1,FALSE)</f>
        <v>0</v>
      </c>
      <c r="L200" s="163">
        <f>VLOOKUP($B200,Себестоимость!$B$13:$P$97,COLUMN(Себестоимость!M:M)-1,FALSE)</f>
        <v>0</v>
      </c>
      <c r="M200" s="163">
        <f>VLOOKUP($B200,Себестоимость!$B$13:$P$97,COLUMN(Себестоимость!N:N)-1,FALSE)</f>
        <v>0</v>
      </c>
      <c r="N200" s="163">
        <f>VLOOKUP($B200,Себестоимость!$B$13:$P$97,COLUMN(Себестоимость!O:O)-1,FALSE)</f>
        <v>0</v>
      </c>
      <c r="O200" s="163">
        <f>VLOOKUP($B200,Себестоимость!$B$13:$P$97,COLUMN(Себестоимость!P:P)-1,FALSE)</f>
        <v>0</v>
      </c>
      <c r="P200" s="164">
        <f t="shared" si="14"/>
        <v>0</v>
      </c>
    </row>
    <row r="201" spans="1:16" hidden="1" outlineLevel="1" x14ac:dyDescent="0.2">
      <c r="A201" s="161"/>
      <c r="B201" s="187" t="s">
        <v>143</v>
      </c>
      <c r="C201" s="186" t="str">
        <f t="shared" si="15"/>
        <v>П1218</v>
      </c>
      <c r="D201" s="272">
        <f>VLOOKUP($B201,Себестоимость!$B$13:$P$97,COLUMN(Себестоимость!E:E)-1,FALSE)</f>
        <v>0</v>
      </c>
      <c r="E201" s="767">
        <f>VLOOKUP($B201,Себестоимость!$B$13:$P$97,COLUMN(Себестоимость!F:F)-1,FALSE)</f>
        <v>0</v>
      </c>
      <c r="F201" s="767">
        <f>VLOOKUP($B201,Себестоимость!$B$13:$P$97,COLUMN(Себестоимость!G:G)-1,FALSE)</f>
        <v>0</v>
      </c>
      <c r="G201" s="767">
        <f>VLOOKUP($B201,Себестоимость!$B$13:$P$97,COLUMN(Себестоимость!H:H)-1,FALSE)</f>
        <v>0</v>
      </c>
      <c r="H201" s="767">
        <f>VLOOKUP($B201,Себестоимость!$B$13:$P$97,COLUMN(Себестоимость!I:I)-1,FALSE)</f>
        <v>0</v>
      </c>
      <c r="I201" s="767">
        <f>VLOOKUP($B201,Себестоимость!$B$13:$P$97,COLUMN(Себестоимость!J:J)-1,FALSE)</f>
        <v>0</v>
      </c>
      <c r="J201" s="767">
        <f>VLOOKUP($B201,Себестоимость!$B$13:$P$97,COLUMN(Себестоимость!K:K)-1,FALSE)</f>
        <v>0</v>
      </c>
      <c r="K201" s="767">
        <f>VLOOKUP($B201,Себестоимость!$B$13:$P$97,COLUMN(Себестоимость!L:L)-1,FALSE)</f>
        <v>0</v>
      </c>
      <c r="L201" s="767">
        <f>VLOOKUP($B201,Себестоимость!$B$13:$P$97,COLUMN(Себестоимость!M:M)-1,FALSE)</f>
        <v>0</v>
      </c>
      <c r="M201" s="767">
        <f>VLOOKUP($B201,Себестоимость!$B$13:$P$97,COLUMN(Себестоимость!N:N)-1,FALSE)</f>
        <v>0</v>
      </c>
      <c r="N201" s="767">
        <f>VLOOKUP($B201,Себестоимость!$B$13:$P$97,COLUMN(Себестоимость!O:O)-1,FALSE)</f>
        <v>0</v>
      </c>
      <c r="O201" s="767">
        <f>VLOOKUP($B201,Себестоимость!$B$13:$P$97,COLUMN(Себестоимость!P:P)-1,FALSE)</f>
        <v>0</v>
      </c>
      <c r="P201" s="164">
        <f t="shared" si="14"/>
        <v>0</v>
      </c>
    </row>
    <row r="202" spans="1:16" hidden="1" outlineLevel="1" x14ac:dyDescent="0.2">
      <c r="A202" s="161"/>
      <c r="B202" s="187" t="s">
        <v>144</v>
      </c>
      <c r="C202" s="186" t="str">
        <f t="shared" si="15"/>
        <v>П1219</v>
      </c>
      <c r="D202" s="272">
        <f>VLOOKUP($B202,Себестоимость!$B$13:$P$97,COLUMN(Себестоимость!E:E)-1,FALSE)</f>
        <v>0</v>
      </c>
      <c r="E202" s="767">
        <f>VLOOKUP($B202,Себестоимость!$B$13:$P$97,COLUMN(Себестоимость!F:F)-1,FALSE)</f>
        <v>0</v>
      </c>
      <c r="F202" s="767">
        <f>VLOOKUP($B202,Себестоимость!$B$13:$P$97,COLUMN(Себестоимость!G:G)-1,FALSE)</f>
        <v>0</v>
      </c>
      <c r="G202" s="767">
        <f>VLOOKUP($B202,Себестоимость!$B$13:$P$97,COLUMN(Себестоимость!H:H)-1,FALSE)</f>
        <v>0</v>
      </c>
      <c r="H202" s="767">
        <f>VLOOKUP($B202,Себестоимость!$B$13:$P$97,COLUMN(Себестоимость!I:I)-1,FALSE)</f>
        <v>0</v>
      </c>
      <c r="I202" s="767">
        <f>VLOOKUP($B202,Себестоимость!$B$13:$P$97,COLUMN(Себестоимость!J:J)-1,FALSE)</f>
        <v>0</v>
      </c>
      <c r="J202" s="767">
        <f>VLOOKUP($B202,Себестоимость!$B$13:$P$97,COLUMN(Себестоимость!K:K)-1,FALSE)</f>
        <v>0</v>
      </c>
      <c r="K202" s="767">
        <f>VLOOKUP($B202,Себестоимость!$B$13:$P$97,COLUMN(Себестоимость!L:L)-1,FALSE)</f>
        <v>0</v>
      </c>
      <c r="L202" s="767">
        <f>VLOOKUP($B202,Себестоимость!$B$13:$P$97,COLUMN(Себестоимость!M:M)-1,FALSE)</f>
        <v>0</v>
      </c>
      <c r="M202" s="767">
        <f>VLOOKUP($B202,Себестоимость!$B$13:$P$97,COLUMN(Себестоимость!N:N)-1,FALSE)</f>
        <v>0</v>
      </c>
      <c r="N202" s="767">
        <f>VLOOKUP($B202,Себестоимость!$B$13:$P$97,COLUMN(Себестоимость!O:O)-1,FALSE)</f>
        <v>0</v>
      </c>
      <c r="O202" s="767">
        <f>VLOOKUP($B202,Себестоимость!$B$13:$P$97,COLUMN(Себестоимость!P:P)-1,FALSE)</f>
        <v>0</v>
      </c>
      <c r="P202" s="164">
        <f t="shared" si="14"/>
        <v>0</v>
      </c>
    </row>
    <row r="203" spans="1:16" x14ac:dyDescent="0.2">
      <c r="A203" s="161"/>
      <c r="B203" s="188" t="s">
        <v>382</v>
      </c>
      <c r="C203" s="434" t="str">
        <f t="shared" si="15"/>
        <v>Продукция 3</v>
      </c>
      <c r="D203" s="137">
        <f>D204+D211</f>
        <v>0</v>
      </c>
      <c r="E203" s="433">
        <f t="shared" ref="E203:O203" si="17">E204+E211</f>
        <v>0</v>
      </c>
      <c r="F203" s="433">
        <f t="shared" si="17"/>
        <v>0</v>
      </c>
      <c r="G203" s="433">
        <f t="shared" si="17"/>
        <v>0</v>
      </c>
      <c r="H203" s="433">
        <f t="shared" si="17"/>
        <v>0</v>
      </c>
      <c r="I203" s="433">
        <f t="shared" si="17"/>
        <v>0</v>
      </c>
      <c r="J203" s="433">
        <f t="shared" si="17"/>
        <v>0</v>
      </c>
      <c r="K203" s="433">
        <f t="shared" si="17"/>
        <v>0</v>
      </c>
      <c r="L203" s="433">
        <f t="shared" si="17"/>
        <v>0</v>
      </c>
      <c r="M203" s="433">
        <f t="shared" si="17"/>
        <v>0</v>
      </c>
      <c r="N203" s="433">
        <f t="shared" si="17"/>
        <v>0</v>
      </c>
      <c r="O203" s="433">
        <f t="shared" si="17"/>
        <v>0</v>
      </c>
      <c r="P203" s="164">
        <f t="shared" si="14"/>
        <v>0</v>
      </c>
    </row>
    <row r="204" spans="1:16" outlineLevel="1" collapsed="1" x14ac:dyDescent="0.2">
      <c r="A204" s="161"/>
      <c r="B204" s="187" t="s">
        <v>906</v>
      </c>
      <c r="C204" s="186" t="str">
        <f t="shared" si="15"/>
        <v>П1221</v>
      </c>
      <c r="D204" s="137">
        <f>D205</f>
        <v>0</v>
      </c>
      <c r="E204" s="433">
        <f t="shared" ref="E204:O204" si="18">E205</f>
        <v>0</v>
      </c>
      <c r="F204" s="433">
        <f t="shared" si="18"/>
        <v>0</v>
      </c>
      <c r="G204" s="433">
        <f t="shared" si="18"/>
        <v>0</v>
      </c>
      <c r="H204" s="433">
        <f t="shared" si="18"/>
        <v>0</v>
      </c>
      <c r="I204" s="433">
        <f t="shared" si="18"/>
        <v>0</v>
      </c>
      <c r="J204" s="433">
        <f t="shared" si="18"/>
        <v>0</v>
      </c>
      <c r="K204" s="433">
        <f t="shared" si="18"/>
        <v>0</v>
      </c>
      <c r="L204" s="433">
        <f t="shared" si="18"/>
        <v>0</v>
      </c>
      <c r="M204" s="433">
        <f t="shared" si="18"/>
        <v>0</v>
      </c>
      <c r="N204" s="433">
        <f t="shared" si="18"/>
        <v>0</v>
      </c>
      <c r="O204" s="433">
        <f t="shared" si="18"/>
        <v>0</v>
      </c>
      <c r="P204" s="164">
        <f t="shared" si="14"/>
        <v>0</v>
      </c>
    </row>
    <row r="205" spans="1:16" hidden="1" outlineLevel="2" collapsed="1" x14ac:dyDescent="0.2">
      <c r="A205" s="161"/>
      <c r="B205" s="187" t="s">
        <v>145</v>
      </c>
      <c r="C205" s="186" t="str">
        <f t="shared" si="15"/>
        <v>П1222</v>
      </c>
      <c r="D205" s="137">
        <f>D206+D208</f>
        <v>0</v>
      </c>
      <c r="E205" s="433">
        <f t="shared" ref="E205:O205" si="19">E206+E208</f>
        <v>0</v>
      </c>
      <c r="F205" s="433">
        <f t="shared" si="19"/>
        <v>0</v>
      </c>
      <c r="G205" s="433">
        <f t="shared" si="19"/>
        <v>0</v>
      </c>
      <c r="H205" s="433">
        <f t="shared" si="19"/>
        <v>0</v>
      </c>
      <c r="I205" s="433">
        <f t="shared" si="19"/>
        <v>0</v>
      </c>
      <c r="J205" s="433">
        <f t="shared" si="19"/>
        <v>0</v>
      </c>
      <c r="K205" s="433">
        <f t="shared" si="19"/>
        <v>0</v>
      </c>
      <c r="L205" s="433">
        <f t="shared" si="19"/>
        <v>0</v>
      </c>
      <c r="M205" s="433">
        <f t="shared" si="19"/>
        <v>0</v>
      </c>
      <c r="N205" s="433">
        <f t="shared" si="19"/>
        <v>0</v>
      </c>
      <c r="O205" s="433">
        <f t="shared" si="19"/>
        <v>0</v>
      </c>
      <c r="P205" s="164">
        <f t="shared" si="14"/>
        <v>0</v>
      </c>
    </row>
    <row r="206" spans="1:16" hidden="1" outlineLevel="3" collapsed="1" x14ac:dyDescent="0.2">
      <c r="A206" s="161"/>
      <c r="B206" s="187" t="s">
        <v>337</v>
      </c>
      <c r="C206" s="186" t="str">
        <f t="shared" si="15"/>
        <v>П1223</v>
      </c>
      <c r="D206" s="137">
        <f>D207</f>
        <v>0</v>
      </c>
      <c r="E206" s="433">
        <f t="shared" ref="E206:O206" si="20">E207</f>
        <v>0</v>
      </c>
      <c r="F206" s="433">
        <f t="shared" si="20"/>
        <v>0</v>
      </c>
      <c r="G206" s="433">
        <f t="shared" si="20"/>
        <v>0</v>
      </c>
      <c r="H206" s="433">
        <f t="shared" si="20"/>
        <v>0</v>
      </c>
      <c r="I206" s="433">
        <f t="shared" si="20"/>
        <v>0</v>
      </c>
      <c r="J206" s="433">
        <f t="shared" si="20"/>
        <v>0</v>
      </c>
      <c r="K206" s="433">
        <f t="shared" si="20"/>
        <v>0</v>
      </c>
      <c r="L206" s="433">
        <f t="shared" si="20"/>
        <v>0</v>
      </c>
      <c r="M206" s="433">
        <f t="shared" si="20"/>
        <v>0</v>
      </c>
      <c r="N206" s="433">
        <f t="shared" si="20"/>
        <v>0</v>
      </c>
      <c r="O206" s="433">
        <f t="shared" si="20"/>
        <v>0</v>
      </c>
      <c r="P206" s="164">
        <f t="shared" si="14"/>
        <v>0</v>
      </c>
    </row>
    <row r="207" spans="1:16" hidden="1" outlineLevel="4" x14ac:dyDescent="0.2">
      <c r="A207" s="161"/>
      <c r="B207" s="187" t="s">
        <v>338</v>
      </c>
      <c r="C207" s="186" t="str">
        <f t="shared" si="15"/>
        <v>П1224</v>
      </c>
      <c r="D207" s="272">
        <f>VLOOKUP($B207,Себестоимость!$B$104:$P$118,COLUMN(Себестоимость!E:E)-1,FALSE)</f>
        <v>0</v>
      </c>
      <c r="E207" s="433">
        <f>VLOOKUP($B207,Себестоимость!$B$104:$P$118,COLUMN(Себестоимость!F:F)-1,FALSE)</f>
        <v>0</v>
      </c>
      <c r="F207" s="433">
        <f>VLOOKUP($B207,Себестоимость!$B$104:$P$118,COLUMN(Себестоимость!G:G)-1,FALSE)</f>
        <v>0</v>
      </c>
      <c r="G207" s="433">
        <f>VLOOKUP($B207,Себестоимость!$B$104:$P$118,COLUMN(Себестоимость!H:H)-1,FALSE)</f>
        <v>0</v>
      </c>
      <c r="H207" s="433">
        <f>VLOOKUP($B207,Себестоимость!$B$104:$P$118,COLUMN(Себестоимость!I:I)-1,FALSE)</f>
        <v>0</v>
      </c>
      <c r="I207" s="433">
        <f>VLOOKUP($B207,Себестоимость!$B$104:$P$118,COLUMN(Себестоимость!J:J)-1,FALSE)</f>
        <v>0</v>
      </c>
      <c r="J207" s="433">
        <f>VLOOKUP($B207,Себестоимость!$B$104:$P$118,COLUMN(Себестоимость!K:K)-1,FALSE)</f>
        <v>0</v>
      </c>
      <c r="K207" s="433">
        <f>VLOOKUP($B207,Себестоимость!$B$104:$P$118,COLUMN(Себестоимость!L:L)-1,FALSE)</f>
        <v>0</v>
      </c>
      <c r="L207" s="433">
        <f>VLOOKUP($B207,Себестоимость!$B$104:$P$118,COLUMN(Себестоимость!M:M)-1,FALSE)</f>
        <v>0</v>
      </c>
      <c r="M207" s="433">
        <f>VLOOKUP($B207,Себестоимость!$B$104:$P$118,COLUMN(Себестоимость!N:N)-1,FALSE)</f>
        <v>0</v>
      </c>
      <c r="N207" s="433">
        <f>VLOOKUP($B207,Себестоимость!$B$104:$P$118,COLUMN(Себестоимость!O:O)-1,FALSE)</f>
        <v>0</v>
      </c>
      <c r="O207" s="433">
        <f>VLOOKUP($B207,Себестоимость!$B$104:$P$118,COLUMN(Себестоимость!P:P)-1,FALSE)</f>
        <v>0</v>
      </c>
      <c r="P207" s="164">
        <f t="shared" si="14"/>
        <v>0</v>
      </c>
    </row>
    <row r="208" spans="1:16" hidden="1" outlineLevel="3" collapsed="1" x14ac:dyDescent="0.2">
      <c r="A208" s="161"/>
      <c r="B208" s="187" t="s">
        <v>339</v>
      </c>
      <c r="C208" s="186" t="str">
        <f t="shared" si="15"/>
        <v>П1225</v>
      </c>
      <c r="D208" s="137">
        <f>D209</f>
        <v>0</v>
      </c>
      <c r="E208" s="433">
        <f t="shared" ref="E208:O208" si="21">E209</f>
        <v>0</v>
      </c>
      <c r="F208" s="433">
        <f t="shared" si="21"/>
        <v>0</v>
      </c>
      <c r="G208" s="433">
        <f t="shared" si="21"/>
        <v>0</v>
      </c>
      <c r="H208" s="433">
        <f t="shared" si="21"/>
        <v>0</v>
      </c>
      <c r="I208" s="433">
        <f t="shared" si="21"/>
        <v>0</v>
      </c>
      <c r="J208" s="433">
        <f t="shared" si="21"/>
        <v>0</v>
      </c>
      <c r="K208" s="433">
        <f t="shared" si="21"/>
        <v>0</v>
      </c>
      <c r="L208" s="433">
        <f t="shared" si="21"/>
        <v>0</v>
      </c>
      <c r="M208" s="433">
        <f t="shared" si="21"/>
        <v>0</v>
      </c>
      <c r="N208" s="433">
        <f t="shared" si="21"/>
        <v>0</v>
      </c>
      <c r="O208" s="433">
        <f t="shared" si="21"/>
        <v>0</v>
      </c>
      <c r="P208" s="164">
        <f t="shared" si="14"/>
        <v>0</v>
      </c>
    </row>
    <row r="209" spans="1:16" hidden="1" outlineLevel="4" x14ac:dyDescent="0.2">
      <c r="A209" s="161"/>
      <c r="B209" s="187" t="s">
        <v>340</v>
      </c>
      <c r="C209" s="186" t="str">
        <f t="shared" si="15"/>
        <v>П1226</v>
      </c>
      <c r="D209" s="272">
        <f>VLOOKUP($B209,Себестоимость!$B$104:$P$118,COLUMN(Себестоимость!E:E)-1,FALSE)</f>
        <v>0</v>
      </c>
      <c r="E209" s="767">
        <f>VLOOKUP($B209,Себестоимость!$B$104:$P$118,COLUMN(Себестоимость!F:F)-1,FALSE)</f>
        <v>0</v>
      </c>
      <c r="F209" s="767">
        <f>VLOOKUP($B209,Себестоимость!$B$104:$P$118,COLUMN(Себестоимость!G:G)-1,FALSE)</f>
        <v>0</v>
      </c>
      <c r="G209" s="767">
        <f>VLOOKUP($B209,Себестоимость!$B$104:$P$118,COLUMN(Себестоимость!H:H)-1,FALSE)</f>
        <v>0</v>
      </c>
      <c r="H209" s="767">
        <f>VLOOKUP($B209,Себестоимость!$B$104:$P$118,COLUMN(Себестоимость!I:I)-1,FALSE)</f>
        <v>0</v>
      </c>
      <c r="I209" s="767">
        <f>VLOOKUP($B209,Себестоимость!$B$104:$P$118,COLUMN(Себестоимость!J:J)-1,FALSE)</f>
        <v>0</v>
      </c>
      <c r="J209" s="767">
        <f>VLOOKUP($B209,Себестоимость!$B$104:$P$118,COLUMN(Себестоимость!K:K)-1,FALSE)</f>
        <v>0</v>
      </c>
      <c r="K209" s="767">
        <f>VLOOKUP($B209,Себестоимость!$B$104:$P$118,COLUMN(Себестоимость!L:L)-1,FALSE)</f>
        <v>0</v>
      </c>
      <c r="L209" s="767">
        <f>VLOOKUP($B209,Себестоимость!$B$104:$P$118,COLUMN(Себестоимость!M:M)-1,FALSE)</f>
        <v>0</v>
      </c>
      <c r="M209" s="767">
        <f>VLOOKUP($B209,Себестоимость!$B$104:$P$118,COLUMN(Себестоимость!N:N)-1,FALSE)</f>
        <v>0</v>
      </c>
      <c r="N209" s="767">
        <f>VLOOKUP($B209,Себестоимость!$B$104:$P$118,COLUMN(Себестоимость!O:O)-1,FALSE)</f>
        <v>0</v>
      </c>
      <c r="O209" s="767">
        <f>VLOOKUP($B209,Себестоимость!$B$104:$P$118,COLUMN(Себестоимость!P:P)-1,FALSE)</f>
        <v>0</v>
      </c>
      <c r="P209" s="164">
        <f t="shared" si="14"/>
        <v>0</v>
      </c>
    </row>
    <row r="210" spans="1:16" hidden="1" outlineLevel="2" x14ac:dyDescent="0.2">
      <c r="A210" s="161"/>
      <c r="B210" s="187" t="s">
        <v>341</v>
      </c>
      <c r="C210" s="186" t="str">
        <f t="shared" si="15"/>
        <v>П1227</v>
      </c>
      <c r="D210" s="900"/>
      <c r="E210" s="726"/>
      <c r="F210" s="726"/>
      <c r="G210" s="726"/>
      <c r="H210" s="726"/>
      <c r="I210" s="726"/>
      <c r="J210" s="726"/>
      <c r="K210" s="726"/>
      <c r="L210" s="726"/>
      <c r="M210" s="726"/>
      <c r="N210" s="726"/>
      <c r="O210" s="726"/>
      <c r="P210" s="164">
        <f t="shared" si="14"/>
        <v>0</v>
      </c>
    </row>
    <row r="211" spans="1:16" outlineLevel="1" collapsed="1" x14ac:dyDescent="0.2">
      <c r="A211" s="161"/>
      <c r="B211" s="187" t="s">
        <v>907</v>
      </c>
      <c r="C211" s="186" t="str">
        <f t="shared" si="15"/>
        <v>П1228</v>
      </c>
      <c r="D211" s="137">
        <f>D212+D221</f>
        <v>0</v>
      </c>
      <c r="E211" s="433">
        <f t="shared" ref="E211:O211" si="22">E212+E221</f>
        <v>0</v>
      </c>
      <c r="F211" s="433">
        <f t="shared" si="22"/>
        <v>0</v>
      </c>
      <c r="G211" s="433">
        <f t="shared" si="22"/>
        <v>0</v>
      </c>
      <c r="H211" s="433">
        <f t="shared" si="22"/>
        <v>0</v>
      </c>
      <c r="I211" s="433">
        <f t="shared" si="22"/>
        <v>0</v>
      </c>
      <c r="J211" s="433">
        <f t="shared" si="22"/>
        <v>0</v>
      </c>
      <c r="K211" s="433">
        <f t="shared" si="22"/>
        <v>0</v>
      </c>
      <c r="L211" s="433">
        <f t="shared" si="22"/>
        <v>0</v>
      </c>
      <c r="M211" s="433">
        <f t="shared" si="22"/>
        <v>0</v>
      </c>
      <c r="N211" s="433">
        <f t="shared" si="22"/>
        <v>0</v>
      </c>
      <c r="O211" s="433">
        <f t="shared" si="22"/>
        <v>0</v>
      </c>
      <c r="P211" s="164">
        <f t="shared" si="14"/>
        <v>0</v>
      </c>
    </row>
    <row r="212" spans="1:16" hidden="1" outlineLevel="2" collapsed="1" x14ac:dyDescent="0.2">
      <c r="A212" s="161"/>
      <c r="B212" s="187" t="s">
        <v>342</v>
      </c>
      <c r="C212" s="186" t="str">
        <f t="shared" si="15"/>
        <v>П33</v>
      </c>
      <c r="D212" s="137">
        <f>SUM(D213:D220)</f>
        <v>0</v>
      </c>
      <c r="E212" s="433">
        <f t="shared" ref="E212:O212" si="23">SUM(E213:E220)</f>
        <v>0</v>
      </c>
      <c r="F212" s="433">
        <f t="shared" si="23"/>
        <v>0</v>
      </c>
      <c r="G212" s="433">
        <f t="shared" si="23"/>
        <v>0</v>
      </c>
      <c r="H212" s="433">
        <f t="shared" si="23"/>
        <v>0</v>
      </c>
      <c r="I212" s="433">
        <f t="shared" si="23"/>
        <v>0</v>
      </c>
      <c r="J212" s="433">
        <f t="shared" si="23"/>
        <v>0</v>
      </c>
      <c r="K212" s="433">
        <f t="shared" si="23"/>
        <v>0</v>
      </c>
      <c r="L212" s="433">
        <f t="shared" si="23"/>
        <v>0</v>
      </c>
      <c r="M212" s="433">
        <f t="shared" si="23"/>
        <v>0</v>
      </c>
      <c r="N212" s="433">
        <f t="shared" si="23"/>
        <v>0</v>
      </c>
      <c r="O212" s="433">
        <f t="shared" si="23"/>
        <v>0</v>
      </c>
      <c r="P212" s="164">
        <f t="shared" si="14"/>
        <v>0</v>
      </c>
    </row>
    <row r="213" spans="1:16" hidden="1" outlineLevel="3" x14ac:dyDescent="0.2">
      <c r="A213" s="161"/>
      <c r="B213" s="187" t="s">
        <v>343</v>
      </c>
      <c r="C213" s="186" t="str">
        <f t="shared" si="15"/>
        <v>П331</v>
      </c>
      <c r="D213" s="272">
        <f>VLOOKUP($B213,Себестоимость!$B$104:$P$118,COLUMN(Себестоимость!E:E)-1,FALSE)</f>
        <v>0</v>
      </c>
      <c r="E213" s="767">
        <f>VLOOKUP($B213,Себестоимость!$B$104:$P$118,COLUMN(Себестоимость!F:F)-1,FALSE)</f>
        <v>0</v>
      </c>
      <c r="F213" s="767">
        <f>VLOOKUP($B213,Себестоимость!$B$104:$P$118,COLUMN(Себестоимость!G:G)-1,FALSE)</f>
        <v>0</v>
      </c>
      <c r="G213" s="767">
        <f>VLOOKUP($B213,Себестоимость!$B$104:$P$118,COLUMN(Себестоимость!H:H)-1,FALSE)</f>
        <v>0</v>
      </c>
      <c r="H213" s="767">
        <f>VLOOKUP($B213,Себестоимость!$B$104:$P$118,COLUMN(Себестоимость!I:I)-1,FALSE)</f>
        <v>0</v>
      </c>
      <c r="I213" s="767">
        <f>VLOOKUP($B213,Себестоимость!$B$104:$P$118,COLUMN(Себестоимость!J:J)-1,FALSE)</f>
        <v>0</v>
      </c>
      <c r="J213" s="767">
        <f>VLOOKUP($B213,Себестоимость!$B$104:$P$118,COLUMN(Себестоимость!K:K)-1,FALSE)</f>
        <v>0</v>
      </c>
      <c r="K213" s="767">
        <f>VLOOKUP($B213,Себестоимость!$B$104:$P$118,COLUMN(Себестоимость!L:L)-1,FALSE)</f>
        <v>0</v>
      </c>
      <c r="L213" s="767">
        <f>VLOOKUP($B213,Себестоимость!$B$104:$P$118,COLUMN(Себестоимость!M:M)-1,FALSE)</f>
        <v>0</v>
      </c>
      <c r="M213" s="767">
        <f>VLOOKUP($B213,Себестоимость!$B$104:$P$118,COLUMN(Себестоимость!N:N)-1,FALSE)</f>
        <v>0</v>
      </c>
      <c r="N213" s="767">
        <f>VLOOKUP($B213,Себестоимость!$B$104:$P$118,COLUMN(Себестоимость!O:O)-1,FALSE)</f>
        <v>0</v>
      </c>
      <c r="O213" s="767">
        <f>VLOOKUP($B213,Себестоимость!$B$104:$P$118,COLUMN(Себестоимость!P:P)-1,FALSE)</f>
        <v>0</v>
      </c>
      <c r="P213" s="164">
        <f t="shared" si="14"/>
        <v>0</v>
      </c>
    </row>
    <row r="214" spans="1:16" hidden="1" outlineLevel="3" x14ac:dyDescent="0.2">
      <c r="A214" s="161"/>
      <c r="B214" s="187" t="s">
        <v>344</v>
      </c>
      <c r="C214" s="186" t="str">
        <f t="shared" si="15"/>
        <v>П332</v>
      </c>
      <c r="D214" s="272">
        <f>VLOOKUP($B214,Себестоимость!$B$104:$P$118,COLUMN(Себестоимость!E:E)-1,FALSE)</f>
        <v>0</v>
      </c>
      <c r="E214" s="767">
        <f>VLOOKUP($B214,Себестоимость!$B$104:$P$118,COLUMN(Себестоимость!F:F)-1,FALSE)</f>
        <v>0</v>
      </c>
      <c r="F214" s="767">
        <f>VLOOKUP($B214,Себестоимость!$B$104:$P$118,COLUMN(Себестоимость!G:G)-1,FALSE)</f>
        <v>0</v>
      </c>
      <c r="G214" s="767">
        <f>VLOOKUP($B214,Себестоимость!$B$104:$P$118,COLUMN(Себестоимость!H:H)-1,FALSE)</f>
        <v>0</v>
      </c>
      <c r="H214" s="767">
        <f>VLOOKUP($B214,Себестоимость!$B$104:$P$118,COLUMN(Себестоимость!I:I)-1,FALSE)</f>
        <v>0</v>
      </c>
      <c r="I214" s="767">
        <f>VLOOKUP($B214,Себестоимость!$B$104:$P$118,COLUMN(Себестоимость!J:J)-1,FALSE)</f>
        <v>0</v>
      </c>
      <c r="J214" s="767">
        <f>VLOOKUP($B214,Себестоимость!$B$104:$P$118,COLUMN(Себестоимость!K:K)-1,FALSE)</f>
        <v>0</v>
      </c>
      <c r="K214" s="767">
        <f>VLOOKUP($B214,Себестоимость!$B$104:$P$118,COLUMN(Себестоимость!L:L)-1,FALSE)</f>
        <v>0</v>
      </c>
      <c r="L214" s="767">
        <f>VLOOKUP($B214,Себестоимость!$B$104:$P$118,COLUMN(Себестоимость!M:M)-1,FALSE)</f>
        <v>0</v>
      </c>
      <c r="M214" s="767">
        <f>VLOOKUP($B214,Себестоимость!$B$104:$P$118,COLUMN(Себестоимость!N:N)-1,FALSE)</f>
        <v>0</v>
      </c>
      <c r="N214" s="767">
        <f>VLOOKUP($B214,Себестоимость!$B$104:$P$118,COLUMN(Себестоимость!O:O)-1,FALSE)</f>
        <v>0</v>
      </c>
      <c r="O214" s="767">
        <f>VLOOKUP($B214,Себестоимость!$B$104:$P$118,COLUMN(Себестоимость!P:P)-1,FALSE)</f>
        <v>0</v>
      </c>
      <c r="P214" s="164">
        <f t="shared" si="14"/>
        <v>0</v>
      </c>
    </row>
    <row r="215" spans="1:16" hidden="1" outlineLevel="3" x14ac:dyDescent="0.2">
      <c r="A215" s="161"/>
      <c r="B215" s="187" t="s">
        <v>345</v>
      </c>
      <c r="C215" s="186" t="str">
        <f t="shared" si="15"/>
        <v>П333</v>
      </c>
      <c r="D215" s="272">
        <f>VLOOKUP($B215,Себестоимость!$B$104:$P$118,COLUMN(Себестоимость!E:E)-1,FALSE)</f>
        <v>0</v>
      </c>
      <c r="E215" s="767">
        <f>VLOOKUP($B215,Себестоимость!$B$104:$P$118,COLUMN(Себестоимость!F:F)-1,FALSE)</f>
        <v>0</v>
      </c>
      <c r="F215" s="767">
        <f>VLOOKUP($B215,Себестоимость!$B$104:$P$118,COLUMN(Себестоимость!G:G)-1,FALSE)</f>
        <v>0</v>
      </c>
      <c r="G215" s="767">
        <f>VLOOKUP($B215,Себестоимость!$B$104:$P$118,COLUMN(Себестоимость!H:H)-1,FALSE)</f>
        <v>0</v>
      </c>
      <c r="H215" s="767">
        <f>VLOOKUP($B215,Себестоимость!$B$104:$P$118,COLUMN(Себестоимость!I:I)-1,FALSE)</f>
        <v>0</v>
      </c>
      <c r="I215" s="767">
        <f>VLOOKUP($B215,Себестоимость!$B$104:$P$118,COLUMN(Себестоимость!J:J)-1,FALSE)</f>
        <v>0</v>
      </c>
      <c r="J215" s="767">
        <f>VLOOKUP($B215,Себестоимость!$B$104:$P$118,COLUMN(Себестоимость!K:K)-1,FALSE)</f>
        <v>0</v>
      </c>
      <c r="K215" s="767">
        <f>VLOOKUP($B215,Себестоимость!$B$104:$P$118,COLUMN(Себестоимость!L:L)-1,FALSE)</f>
        <v>0</v>
      </c>
      <c r="L215" s="767">
        <f>VLOOKUP($B215,Себестоимость!$B$104:$P$118,COLUMN(Себестоимость!M:M)-1,FALSE)</f>
        <v>0</v>
      </c>
      <c r="M215" s="767">
        <f>VLOOKUP($B215,Себестоимость!$B$104:$P$118,COLUMN(Себестоимость!N:N)-1,FALSE)</f>
        <v>0</v>
      </c>
      <c r="N215" s="767">
        <f>VLOOKUP($B215,Себестоимость!$B$104:$P$118,COLUMN(Себестоимость!O:O)-1,FALSE)</f>
        <v>0</v>
      </c>
      <c r="O215" s="767">
        <f>VLOOKUP($B215,Себестоимость!$B$104:$P$118,COLUMN(Себестоимость!P:P)-1,FALSE)</f>
        <v>0</v>
      </c>
      <c r="P215" s="164">
        <f t="shared" si="14"/>
        <v>0</v>
      </c>
    </row>
    <row r="216" spans="1:16" hidden="1" outlineLevel="3" x14ac:dyDescent="0.2">
      <c r="A216" s="161"/>
      <c r="B216" s="187" t="s">
        <v>346</v>
      </c>
      <c r="C216" s="186" t="str">
        <f t="shared" si="15"/>
        <v>П334</v>
      </c>
      <c r="D216" s="272">
        <f>VLOOKUP($B216,Себестоимость!$B$104:$P$118,COLUMN(Себестоимость!E:E)-1,FALSE)</f>
        <v>0</v>
      </c>
      <c r="E216" s="767">
        <f>VLOOKUP($B216,Себестоимость!$B$104:$P$118,COLUMN(Себестоимость!F:F)-1,FALSE)</f>
        <v>0</v>
      </c>
      <c r="F216" s="767">
        <f>VLOOKUP($B216,Себестоимость!$B$104:$P$118,COLUMN(Себестоимость!G:G)-1,FALSE)</f>
        <v>0</v>
      </c>
      <c r="G216" s="767">
        <f>VLOOKUP($B216,Себестоимость!$B$104:$P$118,COLUMN(Себестоимость!H:H)-1,FALSE)</f>
        <v>0</v>
      </c>
      <c r="H216" s="767">
        <f>VLOOKUP($B216,Себестоимость!$B$104:$P$118,COLUMN(Себестоимость!I:I)-1,FALSE)</f>
        <v>0</v>
      </c>
      <c r="I216" s="767">
        <f>VLOOKUP($B216,Себестоимость!$B$104:$P$118,COLUMN(Себестоимость!J:J)-1,FALSE)</f>
        <v>0</v>
      </c>
      <c r="J216" s="767">
        <f>VLOOKUP($B216,Себестоимость!$B$104:$P$118,COLUMN(Себестоимость!K:K)-1,FALSE)</f>
        <v>0</v>
      </c>
      <c r="K216" s="767">
        <f>VLOOKUP($B216,Себестоимость!$B$104:$P$118,COLUMN(Себестоимость!L:L)-1,FALSE)</f>
        <v>0</v>
      </c>
      <c r="L216" s="767">
        <f>VLOOKUP($B216,Себестоимость!$B$104:$P$118,COLUMN(Себестоимость!M:M)-1,FALSE)</f>
        <v>0</v>
      </c>
      <c r="M216" s="767">
        <f>VLOOKUP($B216,Себестоимость!$B$104:$P$118,COLUMN(Себестоимость!N:N)-1,FALSE)</f>
        <v>0</v>
      </c>
      <c r="N216" s="767">
        <f>VLOOKUP($B216,Себестоимость!$B$104:$P$118,COLUMN(Себестоимость!O:O)-1,FALSE)</f>
        <v>0</v>
      </c>
      <c r="O216" s="767">
        <f>VLOOKUP($B216,Себестоимость!$B$104:$P$118,COLUMN(Себестоимость!P:P)-1,FALSE)</f>
        <v>0</v>
      </c>
      <c r="P216" s="164">
        <f t="shared" si="14"/>
        <v>0</v>
      </c>
    </row>
    <row r="217" spans="1:16" hidden="1" outlineLevel="3" x14ac:dyDescent="0.2">
      <c r="A217" s="161"/>
      <c r="B217" s="187" t="s">
        <v>347</v>
      </c>
      <c r="C217" s="186" t="str">
        <f t="shared" si="15"/>
        <v>П335</v>
      </c>
      <c r="D217" s="272">
        <f>VLOOKUP($B217,Себестоимость!$B$104:$P$118,COLUMN(Себестоимость!E:E)-1,FALSE)</f>
        <v>0</v>
      </c>
      <c r="E217" s="767">
        <f>VLOOKUP($B217,Себестоимость!$B$104:$P$118,COLUMN(Себестоимость!F:F)-1,FALSE)</f>
        <v>0</v>
      </c>
      <c r="F217" s="767">
        <f>VLOOKUP($B217,Себестоимость!$B$104:$P$118,COLUMN(Себестоимость!G:G)-1,FALSE)</f>
        <v>0</v>
      </c>
      <c r="G217" s="767">
        <f>VLOOKUP($B217,Себестоимость!$B$104:$P$118,COLUMN(Себестоимость!H:H)-1,FALSE)</f>
        <v>0</v>
      </c>
      <c r="H217" s="767">
        <f>VLOOKUP($B217,Себестоимость!$B$104:$P$118,COLUMN(Себестоимость!I:I)-1,FALSE)</f>
        <v>0</v>
      </c>
      <c r="I217" s="767">
        <f>VLOOKUP($B217,Себестоимость!$B$104:$P$118,COLUMN(Себестоимость!J:J)-1,FALSE)</f>
        <v>0</v>
      </c>
      <c r="J217" s="767">
        <f>VLOOKUP($B217,Себестоимость!$B$104:$P$118,COLUMN(Себестоимость!K:K)-1,FALSE)</f>
        <v>0</v>
      </c>
      <c r="K217" s="767">
        <f>VLOOKUP($B217,Себестоимость!$B$104:$P$118,COLUMN(Себестоимость!L:L)-1,FALSE)</f>
        <v>0</v>
      </c>
      <c r="L217" s="767">
        <f>VLOOKUP($B217,Себестоимость!$B$104:$P$118,COLUMN(Себестоимость!M:M)-1,FALSE)</f>
        <v>0</v>
      </c>
      <c r="M217" s="767">
        <f>VLOOKUP($B217,Себестоимость!$B$104:$P$118,COLUMN(Себестоимость!N:N)-1,FALSE)</f>
        <v>0</v>
      </c>
      <c r="N217" s="767">
        <f>VLOOKUP($B217,Себестоимость!$B$104:$P$118,COLUMN(Себестоимость!O:O)-1,FALSE)</f>
        <v>0</v>
      </c>
      <c r="O217" s="767">
        <f>VLOOKUP($B217,Себестоимость!$B$104:$P$118,COLUMN(Себестоимость!P:P)-1,FALSE)</f>
        <v>0</v>
      </c>
      <c r="P217" s="164">
        <f t="shared" si="14"/>
        <v>0</v>
      </c>
    </row>
    <row r="218" spans="1:16" hidden="1" outlineLevel="3" x14ac:dyDescent="0.2">
      <c r="A218" s="161"/>
      <c r="B218" s="187" t="s">
        <v>348</v>
      </c>
      <c r="C218" s="186" t="str">
        <f t="shared" si="15"/>
        <v>П336</v>
      </c>
      <c r="D218" s="272">
        <f>VLOOKUP($B218,Себестоимость!$B$104:$P$118,COLUMN(Себестоимость!E:E)-1,FALSE)</f>
        <v>0</v>
      </c>
      <c r="E218" s="767">
        <f>VLOOKUP($B218,Себестоимость!$B$104:$P$118,COLUMN(Себестоимость!F:F)-1,FALSE)</f>
        <v>0</v>
      </c>
      <c r="F218" s="767">
        <f>VLOOKUP($B218,Себестоимость!$B$104:$P$118,COLUMN(Себестоимость!G:G)-1,FALSE)</f>
        <v>0</v>
      </c>
      <c r="G218" s="767">
        <f>VLOOKUP($B218,Себестоимость!$B$104:$P$118,COLUMN(Себестоимость!H:H)-1,FALSE)</f>
        <v>0</v>
      </c>
      <c r="H218" s="767">
        <f>VLOOKUP($B218,Себестоимость!$B$104:$P$118,COLUMN(Себестоимость!I:I)-1,FALSE)</f>
        <v>0</v>
      </c>
      <c r="I218" s="767">
        <f>VLOOKUP($B218,Себестоимость!$B$104:$P$118,COLUMN(Себестоимость!J:J)-1,FALSE)</f>
        <v>0</v>
      </c>
      <c r="J218" s="767">
        <f>VLOOKUP($B218,Себестоимость!$B$104:$P$118,COLUMN(Себестоимость!K:K)-1,FALSE)</f>
        <v>0</v>
      </c>
      <c r="K218" s="767">
        <f>VLOOKUP($B218,Себестоимость!$B$104:$P$118,COLUMN(Себестоимость!L:L)-1,FALSE)</f>
        <v>0</v>
      </c>
      <c r="L218" s="767">
        <f>VLOOKUP($B218,Себестоимость!$B$104:$P$118,COLUMN(Себестоимость!M:M)-1,FALSE)</f>
        <v>0</v>
      </c>
      <c r="M218" s="767">
        <f>VLOOKUP($B218,Себестоимость!$B$104:$P$118,COLUMN(Себестоимость!N:N)-1,FALSE)</f>
        <v>0</v>
      </c>
      <c r="N218" s="767">
        <f>VLOOKUP($B218,Себестоимость!$B$104:$P$118,COLUMN(Себестоимость!O:O)-1,FALSE)</f>
        <v>0</v>
      </c>
      <c r="O218" s="767">
        <f>VLOOKUP($B218,Себестоимость!$B$104:$P$118,COLUMN(Себестоимость!P:P)-1,FALSE)</f>
        <v>0</v>
      </c>
      <c r="P218" s="164">
        <f t="shared" si="14"/>
        <v>0</v>
      </c>
    </row>
    <row r="219" spans="1:16" hidden="1" outlineLevel="3" x14ac:dyDescent="0.2">
      <c r="A219" s="161"/>
      <c r="B219" s="187" t="s">
        <v>349</v>
      </c>
      <c r="C219" s="186" t="str">
        <f t="shared" si="15"/>
        <v>П337</v>
      </c>
      <c r="D219" s="272">
        <f>VLOOKUP($B219,Себестоимость!$B$104:$P$118,COLUMN(Себестоимость!E:E)-1,FALSE)</f>
        <v>0</v>
      </c>
      <c r="E219" s="767">
        <f>VLOOKUP($B219,Себестоимость!$B$104:$P$118,COLUMN(Себестоимость!F:F)-1,FALSE)</f>
        <v>0</v>
      </c>
      <c r="F219" s="767">
        <f>VLOOKUP($B219,Себестоимость!$B$104:$P$118,COLUMN(Себестоимость!G:G)-1,FALSE)</f>
        <v>0</v>
      </c>
      <c r="G219" s="767">
        <f>VLOOKUP($B219,Себестоимость!$B$104:$P$118,COLUMN(Себестоимость!H:H)-1,FALSE)</f>
        <v>0</v>
      </c>
      <c r="H219" s="767">
        <f>VLOOKUP($B219,Себестоимость!$B$104:$P$118,COLUMN(Себестоимость!I:I)-1,FALSE)</f>
        <v>0</v>
      </c>
      <c r="I219" s="767">
        <f>VLOOKUP($B219,Себестоимость!$B$104:$P$118,COLUMN(Себестоимость!J:J)-1,FALSE)</f>
        <v>0</v>
      </c>
      <c r="J219" s="767">
        <f>VLOOKUP($B219,Себестоимость!$B$104:$P$118,COLUMN(Себестоимость!K:K)-1,FALSE)</f>
        <v>0</v>
      </c>
      <c r="K219" s="767">
        <f>VLOOKUP($B219,Себестоимость!$B$104:$P$118,COLUMN(Себестоимость!L:L)-1,FALSE)</f>
        <v>0</v>
      </c>
      <c r="L219" s="767">
        <f>VLOOKUP($B219,Себестоимость!$B$104:$P$118,COLUMN(Себестоимость!M:M)-1,FALSE)</f>
        <v>0</v>
      </c>
      <c r="M219" s="767">
        <f>VLOOKUP($B219,Себестоимость!$B$104:$P$118,COLUMN(Себестоимость!N:N)-1,FALSE)</f>
        <v>0</v>
      </c>
      <c r="N219" s="767">
        <f>VLOOKUP($B219,Себестоимость!$B$104:$P$118,COLUMN(Себестоимость!O:O)-1,FALSE)</f>
        <v>0</v>
      </c>
      <c r="O219" s="767">
        <f>VLOOKUP($B219,Себестоимость!$B$104:$P$118,COLUMN(Себестоимость!P:P)-1,FALSE)</f>
        <v>0</v>
      </c>
      <c r="P219" s="164">
        <f t="shared" si="14"/>
        <v>0</v>
      </c>
    </row>
    <row r="220" spans="1:16" hidden="1" outlineLevel="3" x14ac:dyDescent="0.2">
      <c r="A220" s="161"/>
      <c r="B220" s="187" t="s">
        <v>350</v>
      </c>
      <c r="C220" s="186" t="str">
        <f t="shared" si="15"/>
        <v>П338</v>
      </c>
      <c r="D220" s="272">
        <f>VLOOKUP($B220,Себестоимость!$B$104:$P$118,COLUMN(Себестоимость!E:E)-1,FALSE)</f>
        <v>0</v>
      </c>
      <c r="E220" s="767">
        <f>VLOOKUP($B220,Себестоимость!$B$104:$P$118,COLUMN(Себестоимость!F:F)-1,FALSE)</f>
        <v>0</v>
      </c>
      <c r="F220" s="767">
        <f>VLOOKUP($B220,Себестоимость!$B$104:$P$118,COLUMN(Себестоимость!G:G)-1,FALSE)</f>
        <v>0</v>
      </c>
      <c r="G220" s="767">
        <f>VLOOKUP($B220,Себестоимость!$B$104:$P$118,COLUMN(Себестоимость!H:H)-1,FALSE)</f>
        <v>0</v>
      </c>
      <c r="H220" s="767">
        <f>VLOOKUP($B220,Себестоимость!$B$104:$P$118,COLUMN(Себестоимость!I:I)-1,FALSE)</f>
        <v>0</v>
      </c>
      <c r="I220" s="767">
        <f>VLOOKUP($B220,Себестоимость!$B$104:$P$118,COLUMN(Себестоимость!J:J)-1,FALSE)</f>
        <v>0</v>
      </c>
      <c r="J220" s="767">
        <f>VLOOKUP($B220,Себестоимость!$B$104:$P$118,COLUMN(Себестоимость!K:K)-1,FALSE)</f>
        <v>0</v>
      </c>
      <c r="K220" s="767">
        <f>VLOOKUP($B220,Себестоимость!$B$104:$P$118,COLUMN(Себестоимость!L:L)-1,FALSE)</f>
        <v>0</v>
      </c>
      <c r="L220" s="767">
        <f>VLOOKUP($B220,Себестоимость!$B$104:$P$118,COLUMN(Себестоимость!M:M)-1,FALSE)</f>
        <v>0</v>
      </c>
      <c r="M220" s="767">
        <f>VLOOKUP($B220,Себестоимость!$B$104:$P$118,COLUMN(Себестоимость!N:N)-1,FALSE)</f>
        <v>0</v>
      </c>
      <c r="N220" s="767">
        <f>VLOOKUP($B220,Себестоимость!$B$104:$P$118,COLUMN(Себестоимость!O:O)-1,FALSE)</f>
        <v>0</v>
      </c>
      <c r="O220" s="767">
        <f>VLOOKUP($B220,Себестоимость!$B$104:$P$118,COLUMN(Себестоимость!P:P)-1,FALSE)</f>
        <v>0</v>
      </c>
      <c r="P220" s="164">
        <f t="shared" si="14"/>
        <v>0</v>
      </c>
    </row>
    <row r="221" spans="1:16" hidden="1" outlineLevel="2" collapsed="1" x14ac:dyDescent="0.2">
      <c r="A221" s="161"/>
      <c r="B221" s="187" t="s">
        <v>351</v>
      </c>
      <c r="C221" s="186" t="str">
        <f t="shared" si="15"/>
        <v>П34</v>
      </c>
      <c r="D221" s="137">
        <f>SUM(D222:D226)</f>
        <v>0</v>
      </c>
      <c r="E221" s="433">
        <f t="shared" ref="E221:O221" si="24">SUM(E222:E226)</f>
        <v>0</v>
      </c>
      <c r="F221" s="433">
        <f t="shared" si="24"/>
        <v>0</v>
      </c>
      <c r="G221" s="433">
        <f t="shared" si="24"/>
        <v>0</v>
      </c>
      <c r="H221" s="433">
        <f t="shared" si="24"/>
        <v>0</v>
      </c>
      <c r="I221" s="433">
        <f t="shared" si="24"/>
        <v>0</v>
      </c>
      <c r="J221" s="433">
        <f t="shared" si="24"/>
        <v>0</v>
      </c>
      <c r="K221" s="433">
        <f t="shared" si="24"/>
        <v>0</v>
      </c>
      <c r="L221" s="433">
        <f t="shared" si="24"/>
        <v>0</v>
      </c>
      <c r="M221" s="433">
        <f t="shared" si="24"/>
        <v>0</v>
      </c>
      <c r="N221" s="433">
        <f t="shared" si="24"/>
        <v>0</v>
      </c>
      <c r="O221" s="433">
        <f t="shared" si="24"/>
        <v>0</v>
      </c>
      <c r="P221" s="164">
        <f t="shared" si="14"/>
        <v>0</v>
      </c>
    </row>
    <row r="222" spans="1:16" hidden="1" outlineLevel="3" x14ac:dyDescent="0.2">
      <c r="A222" s="161"/>
      <c r="B222" s="187" t="s">
        <v>352</v>
      </c>
      <c r="C222" s="186" t="str">
        <f t="shared" si="15"/>
        <v>П341</v>
      </c>
      <c r="D222" s="272">
        <f>VLOOKUP($B222,Себестоимость!$B$104:$P$118,COLUMN(Себестоимость!E:E)-1,FALSE)</f>
        <v>0</v>
      </c>
      <c r="E222" s="767">
        <f>VLOOKUP($B222,Себестоимость!$B$104:$P$118,COLUMN(Себестоимость!F:F)-1,FALSE)</f>
        <v>0</v>
      </c>
      <c r="F222" s="767">
        <f>VLOOKUP($B222,Себестоимость!$B$104:$P$118,COLUMN(Себестоимость!G:G)-1,FALSE)</f>
        <v>0</v>
      </c>
      <c r="G222" s="767">
        <f>VLOOKUP($B222,Себестоимость!$B$104:$P$118,COLUMN(Себестоимость!H:H)-1,FALSE)</f>
        <v>0</v>
      </c>
      <c r="H222" s="767">
        <f>VLOOKUP($B222,Себестоимость!$B$104:$P$118,COLUMN(Себестоимость!I:I)-1,FALSE)</f>
        <v>0</v>
      </c>
      <c r="I222" s="767">
        <f>VLOOKUP($B222,Себестоимость!$B$104:$P$118,COLUMN(Себестоимость!J:J)-1,FALSE)</f>
        <v>0</v>
      </c>
      <c r="J222" s="767">
        <f>VLOOKUP($B222,Себестоимость!$B$104:$P$118,COLUMN(Себестоимость!K:K)-1,FALSE)</f>
        <v>0</v>
      </c>
      <c r="K222" s="767">
        <f>VLOOKUP($B222,Себестоимость!$B$104:$P$118,COLUMN(Себестоимость!L:L)-1,FALSE)</f>
        <v>0</v>
      </c>
      <c r="L222" s="767">
        <f>VLOOKUP($B222,Себестоимость!$B$104:$P$118,COLUMN(Себестоимость!M:M)-1,FALSE)</f>
        <v>0</v>
      </c>
      <c r="M222" s="767">
        <f>VLOOKUP($B222,Себестоимость!$B$104:$P$118,COLUMN(Себестоимость!N:N)-1,FALSE)</f>
        <v>0</v>
      </c>
      <c r="N222" s="767">
        <f>VLOOKUP($B222,Себестоимость!$B$104:$P$118,COLUMN(Себестоимость!O:O)-1,FALSE)</f>
        <v>0</v>
      </c>
      <c r="O222" s="767">
        <f>VLOOKUP($B222,Себестоимость!$B$104:$P$118,COLUMN(Себестоимость!P:P)-1,FALSE)</f>
        <v>0</v>
      </c>
      <c r="P222" s="164">
        <f t="shared" si="14"/>
        <v>0</v>
      </c>
    </row>
    <row r="223" spans="1:16" hidden="1" outlineLevel="3" x14ac:dyDescent="0.2">
      <c r="A223" s="161"/>
      <c r="B223" s="187" t="s">
        <v>353</v>
      </c>
      <c r="C223" s="186" t="str">
        <f t="shared" si="15"/>
        <v>П342</v>
      </c>
      <c r="D223" s="272">
        <f>VLOOKUP($B223,Себестоимость!$B$104:$P$118,COLUMN(Себестоимость!E:E)-1,FALSE)</f>
        <v>0</v>
      </c>
      <c r="E223" s="767">
        <f>VLOOKUP($B223,Себестоимость!$B$104:$P$118,COLUMN(Себестоимость!F:F)-1,FALSE)</f>
        <v>0</v>
      </c>
      <c r="F223" s="767">
        <f>VLOOKUP($B223,Себестоимость!$B$104:$P$118,COLUMN(Себестоимость!G:G)-1,FALSE)</f>
        <v>0</v>
      </c>
      <c r="G223" s="767">
        <f>VLOOKUP($B223,Себестоимость!$B$104:$P$118,COLUMN(Себестоимость!H:H)-1,FALSE)</f>
        <v>0</v>
      </c>
      <c r="H223" s="767">
        <f>VLOOKUP($B223,Себестоимость!$B$104:$P$118,COLUMN(Себестоимость!I:I)-1,FALSE)</f>
        <v>0</v>
      </c>
      <c r="I223" s="767">
        <f>VLOOKUP($B223,Себестоимость!$B$104:$P$118,COLUMN(Себестоимость!J:J)-1,FALSE)</f>
        <v>0</v>
      </c>
      <c r="J223" s="767">
        <f>VLOOKUP($B223,Себестоимость!$B$104:$P$118,COLUMN(Себестоимость!K:K)-1,FALSE)</f>
        <v>0</v>
      </c>
      <c r="K223" s="767">
        <f>VLOOKUP($B223,Себестоимость!$B$104:$P$118,COLUMN(Себестоимость!L:L)-1,FALSE)</f>
        <v>0</v>
      </c>
      <c r="L223" s="767">
        <f>VLOOKUP($B223,Себестоимость!$B$104:$P$118,COLUMN(Себестоимость!M:M)-1,FALSE)</f>
        <v>0</v>
      </c>
      <c r="M223" s="767">
        <f>VLOOKUP($B223,Себестоимость!$B$104:$P$118,COLUMN(Себестоимость!N:N)-1,FALSE)</f>
        <v>0</v>
      </c>
      <c r="N223" s="767">
        <f>VLOOKUP($B223,Себестоимость!$B$104:$P$118,COLUMN(Себестоимость!O:O)-1,FALSE)</f>
        <v>0</v>
      </c>
      <c r="O223" s="767">
        <f>VLOOKUP($B223,Себестоимость!$B$104:$P$118,COLUMN(Себестоимость!P:P)-1,FALSE)</f>
        <v>0</v>
      </c>
      <c r="P223" s="164">
        <f t="shared" si="14"/>
        <v>0</v>
      </c>
    </row>
    <row r="224" spans="1:16" hidden="1" outlineLevel="3" x14ac:dyDescent="0.2">
      <c r="A224" s="161"/>
      <c r="B224" s="187" t="s">
        <v>354</v>
      </c>
      <c r="C224" s="186" t="str">
        <f t="shared" si="15"/>
        <v>П343</v>
      </c>
      <c r="D224" s="272">
        <f>VLOOKUP($B224,Себестоимость!$B$104:$P$118,COLUMN(Себестоимость!E:E)-1,FALSE)</f>
        <v>0</v>
      </c>
      <c r="E224" s="767">
        <f>VLOOKUP($B224,Себестоимость!$B$104:$P$118,COLUMN(Себестоимость!F:F)-1,FALSE)</f>
        <v>0</v>
      </c>
      <c r="F224" s="767">
        <f>VLOOKUP($B224,Себестоимость!$B$104:$P$118,COLUMN(Себестоимость!G:G)-1,FALSE)</f>
        <v>0</v>
      </c>
      <c r="G224" s="767">
        <f>VLOOKUP($B224,Себестоимость!$B$104:$P$118,COLUMN(Себестоимость!H:H)-1,FALSE)</f>
        <v>0</v>
      </c>
      <c r="H224" s="767">
        <f>VLOOKUP($B224,Себестоимость!$B$104:$P$118,COLUMN(Себестоимость!I:I)-1,FALSE)</f>
        <v>0</v>
      </c>
      <c r="I224" s="767">
        <f>VLOOKUP($B224,Себестоимость!$B$104:$P$118,COLUMN(Себестоимость!J:J)-1,FALSE)</f>
        <v>0</v>
      </c>
      <c r="J224" s="767">
        <f>VLOOKUP($B224,Себестоимость!$B$104:$P$118,COLUMN(Себестоимость!K:K)-1,FALSE)</f>
        <v>0</v>
      </c>
      <c r="K224" s="767">
        <f>VLOOKUP($B224,Себестоимость!$B$104:$P$118,COLUMN(Себестоимость!L:L)-1,FALSE)</f>
        <v>0</v>
      </c>
      <c r="L224" s="767">
        <f>VLOOKUP($B224,Себестоимость!$B$104:$P$118,COLUMN(Себестоимость!M:M)-1,FALSE)</f>
        <v>0</v>
      </c>
      <c r="M224" s="767">
        <f>VLOOKUP($B224,Себестоимость!$B$104:$P$118,COLUMN(Себестоимость!N:N)-1,FALSE)</f>
        <v>0</v>
      </c>
      <c r="N224" s="767">
        <f>VLOOKUP($B224,Себестоимость!$B$104:$P$118,COLUMN(Себестоимость!O:O)-1,FALSE)</f>
        <v>0</v>
      </c>
      <c r="O224" s="767">
        <f>VLOOKUP($B224,Себестоимость!$B$104:$P$118,COLUMN(Себестоимость!P:P)-1,FALSE)</f>
        <v>0</v>
      </c>
      <c r="P224" s="164">
        <f t="shared" si="14"/>
        <v>0</v>
      </c>
    </row>
    <row r="225" spans="1:16" hidden="1" outlineLevel="3" x14ac:dyDescent="0.2">
      <c r="A225" s="161"/>
      <c r="B225" s="187" t="s">
        <v>355</v>
      </c>
      <c r="C225" s="186" t="str">
        <f t="shared" si="15"/>
        <v>П344</v>
      </c>
      <c r="D225" s="272">
        <f>VLOOKUP($B225,Себестоимость!$B$104:$P$118,COLUMN(Себестоимость!E:E)-1,FALSE)</f>
        <v>0</v>
      </c>
      <c r="E225" s="767">
        <f>VLOOKUP($B225,Себестоимость!$B$104:$P$118,COLUMN(Себестоимость!F:F)-1,FALSE)</f>
        <v>0</v>
      </c>
      <c r="F225" s="767">
        <f>VLOOKUP($B225,Себестоимость!$B$104:$P$118,COLUMN(Себестоимость!G:G)-1,FALSE)</f>
        <v>0</v>
      </c>
      <c r="G225" s="767">
        <f>VLOOKUP($B225,Себестоимость!$B$104:$P$118,COLUMN(Себестоимость!H:H)-1,FALSE)</f>
        <v>0</v>
      </c>
      <c r="H225" s="767">
        <f>VLOOKUP($B225,Себестоимость!$B$104:$P$118,COLUMN(Себестоимость!I:I)-1,FALSE)</f>
        <v>0</v>
      </c>
      <c r="I225" s="767">
        <f>VLOOKUP($B225,Себестоимость!$B$104:$P$118,COLUMN(Себестоимость!J:J)-1,FALSE)</f>
        <v>0</v>
      </c>
      <c r="J225" s="767">
        <f>VLOOKUP($B225,Себестоимость!$B$104:$P$118,COLUMN(Себестоимость!K:K)-1,FALSE)</f>
        <v>0</v>
      </c>
      <c r="K225" s="767">
        <f>VLOOKUP($B225,Себестоимость!$B$104:$P$118,COLUMN(Себестоимость!L:L)-1,FALSE)</f>
        <v>0</v>
      </c>
      <c r="L225" s="767">
        <f>VLOOKUP($B225,Себестоимость!$B$104:$P$118,COLUMN(Себестоимость!M:M)-1,FALSE)</f>
        <v>0</v>
      </c>
      <c r="M225" s="767">
        <f>VLOOKUP($B225,Себестоимость!$B$104:$P$118,COLUMN(Себестоимость!N:N)-1,FALSE)</f>
        <v>0</v>
      </c>
      <c r="N225" s="767">
        <f>VLOOKUP($B225,Себестоимость!$B$104:$P$118,COLUMN(Себестоимость!O:O)-1,FALSE)</f>
        <v>0</v>
      </c>
      <c r="O225" s="767">
        <f>VLOOKUP($B225,Себестоимость!$B$104:$P$118,COLUMN(Себестоимость!P:P)-1,FALSE)</f>
        <v>0</v>
      </c>
      <c r="P225" s="164">
        <f t="shared" si="14"/>
        <v>0</v>
      </c>
    </row>
    <row r="226" spans="1:16" hidden="1" outlineLevel="3" x14ac:dyDescent="0.2">
      <c r="A226" s="161"/>
      <c r="B226" s="187" t="s">
        <v>356</v>
      </c>
      <c r="C226" s="186" t="str">
        <f t="shared" si="15"/>
        <v>П345</v>
      </c>
      <c r="D226" s="272">
        <f>VLOOKUP($B226,Себестоимость!$B$104:$P$118,COLUMN(Себестоимость!E:E)-1,FALSE)</f>
        <v>0</v>
      </c>
      <c r="E226" s="767">
        <f>VLOOKUP($B226,Себестоимость!$B$104:$P$118,COLUMN(Себестоимость!F:F)-1,FALSE)</f>
        <v>0</v>
      </c>
      <c r="F226" s="767">
        <f>VLOOKUP($B226,Себестоимость!$B$104:$P$118,COLUMN(Себестоимость!G:G)-1,FALSE)</f>
        <v>0</v>
      </c>
      <c r="G226" s="767">
        <f>VLOOKUP($B226,Себестоимость!$B$104:$P$118,COLUMN(Себестоимость!H:H)-1,FALSE)</f>
        <v>0</v>
      </c>
      <c r="H226" s="767">
        <f>VLOOKUP($B226,Себестоимость!$B$104:$P$118,COLUMN(Себестоимость!I:I)-1,FALSE)</f>
        <v>0</v>
      </c>
      <c r="I226" s="767">
        <f>VLOOKUP($B226,Себестоимость!$B$104:$P$118,COLUMN(Себестоимость!J:J)-1,FALSE)</f>
        <v>0</v>
      </c>
      <c r="J226" s="767">
        <f>VLOOKUP($B226,Себестоимость!$B$104:$P$118,COLUMN(Себестоимость!K:K)-1,FALSE)</f>
        <v>0</v>
      </c>
      <c r="K226" s="767">
        <f>VLOOKUP($B226,Себестоимость!$B$104:$P$118,COLUMN(Себестоимость!L:L)-1,FALSE)</f>
        <v>0</v>
      </c>
      <c r="L226" s="767">
        <f>VLOOKUP($B226,Себестоимость!$B$104:$P$118,COLUMN(Себестоимость!M:M)-1,FALSE)</f>
        <v>0</v>
      </c>
      <c r="M226" s="767">
        <f>VLOOKUP($B226,Себестоимость!$B$104:$P$118,COLUMN(Себестоимость!N:N)-1,FALSE)</f>
        <v>0</v>
      </c>
      <c r="N226" s="767">
        <f>VLOOKUP($B226,Себестоимость!$B$104:$P$118,COLUMN(Себестоимость!O:O)-1,FALSE)</f>
        <v>0</v>
      </c>
      <c r="O226" s="767">
        <f>VLOOKUP($B226,Себестоимость!$B$104:$P$118,COLUMN(Себестоимость!P:P)-1,FALSE)</f>
        <v>0</v>
      </c>
      <c r="P226" s="164">
        <f t="shared" si="14"/>
        <v>0</v>
      </c>
    </row>
    <row r="227" spans="1:16" collapsed="1" x14ac:dyDescent="0.2">
      <c r="A227" s="161"/>
      <c r="B227" s="188" t="s">
        <v>80</v>
      </c>
      <c r="C227" s="434" t="str">
        <f t="shared" si="15"/>
        <v>Отходы</v>
      </c>
      <c r="D227" s="137">
        <f>Себестоимость!E96</f>
        <v>0</v>
      </c>
      <c r="E227" s="433">
        <f>Себестоимость!F96</f>
        <v>0</v>
      </c>
      <c r="F227" s="433">
        <f>Себестоимость!G96</f>
        <v>0</v>
      </c>
      <c r="G227" s="433">
        <f>Себестоимость!H96</f>
        <v>0</v>
      </c>
      <c r="H227" s="433">
        <f>Себестоимость!I96</f>
        <v>0</v>
      </c>
      <c r="I227" s="433">
        <f>Себестоимость!J96</f>
        <v>0</v>
      </c>
      <c r="J227" s="433">
        <f>Себестоимость!K96</f>
        <v>0</v>
      </c>
      <c r="K227" s="433">
        <f>Себестоимость!L96</f>
        <v>0</v>
      </c>
      <c r="L227" s="433">
        <f>Себестоимость!M96</f>
        <v>0</v>
      </c>
      <c r="M227" s="433">
        <f>Себестоимость!N96</f>
        <v>0</v>
      </c>
      <c r="N227" s="433">
        <f>Себестоимость!O96</f>
        <v>0</v>
      </c>
      <c r="O227" s="433">
        <f>Себестоимость!P96</f>
        <v>0</v>
      </c>
      <c r="P227" s="164">
        <f t="shared" si="14"/>
        <v>0</v>
      </c>
    </row>
    <row r="228" spans="1:16" x14ac:dyDescent="0.2">
      <c r="A228" s="161"/>
      <c r="B228" s="188" t="s">
        <v>934</v>
      </c>
      <c r="C228" s="165" t="str">
        <f>VLOOKUP($B228,ЗАТРАТЫ,COLUMN(Справочники!D:D)-1,FALSE)</f>
        <v>Товары для перепродажи</v>
      </c>
      <c r="D228" s="900"/>
      <c r="E228" s="726"/>
      <c r="F228" s="726"/>
      <c r="G228" s="726"/>
      <c r="H228" s="726"/>
      <c r="I228" s="726"/>
      <c r="J228" s="726"/>
      <c r="K228" s="726"/>
      <c r="L228" s="726"/>
      <c r="M228" s="726"/>
      <c r="N228" s="726"/>
      <c r="O228" s="726"/>
      <c r="P228" s="164"/>
    </row>
    <row r="229" spans="1:16" s="195" customFormat="1" x14ac:dyDescent="0.2">
      <c r="A229" s="435"/>
      <c r="B229" s="270"/>
      <c r="C229" s="170" t="s">
        <v>150</v>
      </c>
      <c r="D229" s="273">
        <f t="shared" ref="D229:O229" si="25">D12-D123</f>
        <v>0</v>
      </c>
      <c r="E229" s="273">
        <f t="shared" si="25"/>
        <v>0</v>
      </c>
      <c r="F229" s="273">
        <f t="shared" si="25"/>
        <v>0</v>
      </c>
      <c r="G229" s="273">
        <f t="shared" si="25"/>
        <v>0</v>
      </c>
      <c r="H229" s="273">
        <f t="shared" si="25"/>
        <v>0</v>
      </c>
      <c r="I229" s="273">
        <f t="shared" si="25"/>
        <v>0</v>
      </c>
      <c r="J229" s="273">
        <f t="shared" si="25"/>
        <v>0</v>
      </c>
      <c r="K229" s="273">
        <f t="shared" si="25"/>
        <v>0</v>
      </c>
      <c r="L229" s="273">
        <f t="shared" si="25"/>
        <v>0</v>
      </c>
      <c r="M229" s="273">
        <f t="shared" si="25"/>
        <v>0</v>
      </c>
      <c r="N229" s="273">
        <f t="shared" si="25"/>
        <v>0</v>
      </c>
      <c r="O229" s="273">
        <f t="shared" si="25"/>
        <v>0</v>
      </c>
      <c r="P229" s="164">
        <f t="shared" si="14"/>
        <v>0</v>
      </c>
    </row>
    <row r="230" spans="1:16" s="172" customFormat="1" x14ac:dyDescent="0.2">
      <c r="A230" s="173"/>
      <c r="B230" s="271"/>
      <c r="C230" s="191" t="s">
        <v>926</v>
      </c>
      <c r="D230" s="274"/>
      <c r="E230" s="274"/>
      <c r="F230" s="274"/>
      <c r="G230" s="274"/>
      <c r="H230" s="274"/>
      <c r="I230" s="274"/>
      <c r="J230" s="274"/>
      <c r="K230" s="274"/>
      <c r="L230" s="274"/>
      <c r="M230" s="274"/>
      <c r="N230" s="274"/>
      <c r="O230" s="274"/>
      <c r="P230" s="164">
        <f t="shared" si="14"/>
        <v>0</v>
      </c>
    </row>
    <row r="231" spans="1:16" collapsed="1" x14ac:dyDescent="0.2">
      <c r="A231" s="161"/>
      <c r="B231" s="188" t="s">
        <v>380</v>
      </c>
      <c r="C231" s="192" t="str">
        <f>VLOOKUP($B231,ГП,3,FALSE)</f>
        <v>Продукция 1</v>
      </c>
      <c r="D231" s="137">
        <f t="shared" ref="D231:O231" si="26">D14-D125</f>
        <v>0</v>
      </c>
      <c r="E231" s="193">
        <f t="shared" si="26"/>
        <v>0</v>
      </c>
      <c r="F231" s="193">
        <f t="shared" si="26"/>
        <v>0</v>
      </c>
      <c r="G231" s="193">
        <f t="shared" si="26"/>
        <v>0</v>
      </c>
      <c r="H231" s="193">
        <f t="shared" si="26"/>
        <v>0</v>
      </c>
      <c r="I231" s="193">
        <f t="shared" si="26"/>
        <v>0</v>
      </c>
      <c r="J231" s="193">
        <f t="shared" si="26"/>
        <v>0</v>
      </c>
      <c r="K231" s="193">
        <f t="shared" si="26"/>
        <v>0</v>
      </c>
      <c r="L231" s="193">
        <f t="shared" si="26"/>
        <v>0</v>
      </c>
      <c r="M231" s="193">
        <f t="shared" si="26"/>
        <v>0</v>
      </c>
      <c r="N231" s="193">
        <f t="shared" si="26"/>
        <v>0</v>
      </c>
      <c r="O231" s="193">
        <f t="shared" si="26"/>
        <v>0</v>
      </c>
      <c r="P231" s="164">
        <f t="shared" si="14"/>
        <v>0</v>
      </c>
    </row>
    <row r="232" spans="1:16" s="172" customFormat="1" hidden="1" outlineLevel="1" x14ac:dyDescent="0.2">
      <c r="A232" s="173"/>
      <c r="B232" s="187" t="s">
        <v>10</v>
      </c>
      <c r="C232" s="186" t="str">
        <f t="shared" ref="C232:C286" si="27">VLOOKUP($B232,ГП,3,FALSE)</f>
        <v>П1121</v>
      </c>
      <c r="D232" s="272">
        <f t="shared" ref="D232:O241" si="28">VLOOKUP($B232,$B$14:$O$122,COLUMN(D:D)-1,FALSE)-VLOOKUP($B232,$B$124:$O$229,COLUMN(D:D)-1,FALSE)</f>
        <v>0</v>
      </c>
      <c r="E232" s="272">
        <f t="shared" si="28"/>
        <v>0</v>
      </c>
      <c r="F232" s="272">
        <f t="shared" si="28"/>
        <v>0</v>
      </c>
      <c r="G232" s="272">
        <f t="shared" si="28"/>
        <v>0</v>
      </c>
      <c r="H232" s="272">
        <f t="shared" si="28"/>
        <v>0</v>
      </c>
      <c r="I232" s="272">
        <f t="shared" si="28"/>
        <v>0</v>
      </c>
      <c r="J232" s="272">
        <f t="shared" si="28"/>
        <v>0</v>
      </c>
      <c r="K232" s="272">
        <f t="shared" si="28"/>
        <v>0</v>
      </c>
      <c r="L232" s="272">
        <f t="shared" si="28"/>
        <v>0</v>
      </c>
      <c r="M232" s="272">
        <f t="shared" si="28"/>
        <v>0</v>
      </c>
      <c r="N232" s="272">
        <f t="shared" si="28"/>
        <v>0</v>
      </c>
      <c r="O232" s="272">
        <f t="shared" si="28"/>
        <v>0</v>
      </c>
      <c r="P232" s="164">
        <f t="shared" ref="P232:P279" si="29">SUM(D232,E232,F232,G232,H232,I232,J232,K232,L232,M232,N232,O232)</f>
        <v>0</v>
      </c>
    </row>
    <row r="233" spans="1:16" s="172" customFormat="1" hidden="1" outlineLevel="1" x14ac:dyDescent="0.2">
      <c r="A233" s="173"/>
      <c r="B233" s="187" t="s">
        <v>12</v>
      </c>
      <c r="C233" s="186" t="str">
        <f t="shared" si="27"/>
        <v>П1124</v>
      </c>
      <c r="D233" s="272">
        <f t="shared" si="28"/>
        <v>0</v>
      </c>
      <c r="E233" s="272">
        <f t="shared" si="28"/>
        <v>0</v>
      </c>
      <c r="F233" s="272">
        <f t="shared" si="28"/>
        <v>0</v>
      </c>
      <c r="G233" s="272">
        <f t="shared" si="28"/>
        <v>0</v>
      </c>
      <c r="H233" s="272">
        <f t="shared" si="28"/>
        <v>0</v>
      </c>
      <c r="I233" s="272">
        <f t="shared" si="28"/>
        <v>0</v>
      </c>
      <c r="J233" s="272">
        <f t="shared" si="28"/>
        <v>0</v>
      </c>
      <c r="K233" s="272">
        <f t="shared" si="28"/>
        <v>0</v>
      </c>
      <c r="L233" s="272">
        <f t="shared" si="28"/>
        <v>0</v>
      </c>
      <c r="M233" s="272">
        <f t="shared" si="28"/>
        <v>0</v>
      </c>
      <c r="N233" s="272">
        <f t="shared" si="28"/>
        <v>0</v>
      </c>
      <c r="O233" s="272">
        <f t="shared" si="28"/>
        <v>0</v>
      </c>
      <c r="P233" s="164">
        <f t="shared" si="29"/>
        <v>0</v>
      </c>
    </row>
    <row r="234" spans="1:16" s="172" customFormat="1" hidden="1" outlineLevel="1" x14ac:dyDescent="0.2">
      <c r="A234" s="173"/>
      <c r="B234" s="187" t="s">
        <v>13</v>
      </c>
      <c r="C234" s="186" t="str">
        <f t="shared" si="27"/>
        <v>П1125</v>
      </c>
      <c r="D234" s="272">
        <f t="shared" si="28"/>
        <v>0</v>
      </c>
      <c r="E234" s="272">
        <f t="shared" si="28"/>
        <v>0</v>
      </c>
      <c r="F234" s="272">
        <f t="shared" si="28"/>
        <v>0</v>
      </c>
      <c r="G234" s="272">
        <f t="shared" si="28"/>
        <v>0</v>
      </c>
      <c r="H234" s="272">
        <f t="shared" si="28"/>
        <v>0</v>
      </c>
      <c r="I234" s="272">
        <f t="shared" si="28"/>
        <v>0</v>
      </c>
      <c r="J234" s="272">
        <f t="shared" si="28"/>
        <v>0</v>
      </c>
      <c r="K234" s="272">
        <f t="shared" si="28"/>
        <v>0</v>
      </c>
      <c r="L234" s="272">
        <f t="shared" si="28"/>
        <v>0</v>
      </c>
      <c r="M234" s="272">
        <f t="shared" si="28"/>
        <v>0</v>
      </c>
      <c r="N234" s="272">
        <f t="shared" si="28"/>
        <v>0</v>
      </c>
      <c r="O234" s="272">
        <f t="shared" si="28"/>
        <v>0</v>
      </c>
      <c r="P234" s="164">
        <f t="shared" si="29"/>
        <v>0</v>
      </c>
    </row>
    <row r="235" spans="1:16" s="172" customFormat="1" hidden="1" outlineLevel="1" x14ac:dyDescent="0.2">
      <c r="A235" s="173"/>
      <c r="B235" s="187" t="s">
        <v>14</v>
      </c>
      <c r="C235" s="186" t="str">
        <f t="shared" si="27"/>
        <v>П1126</v>
      </c>
      <c r="D235" s="272">
        <f t="shared" si="28"/>
        <v>0</v>
      </c>
      <c r="E235" s="272">
        <f t="shared" si="28"/>
        <v>0</v>
      </c>
      <c r="F235" s="272">
        <f t="shared" si="28"/>
        <v>0</v>
      </c>
      <c r="G235" s="272">
        <f t="shared" si="28"/>
        <v>0</v>
      </c>
      <c r="H235" s="272">
        <f t="shared" si="28"/>
        <v>0</v>
      </c>
      <c r="I235" s="272">
        <f t="shared" si="28"/>
        <v>0</v>
      </c>
      <c r="J235" s="272">
        <f t="shared" si="28"/>
        <v>0</v>
      </c>
      <c r="K235" s="272">
        <f t="shared" si="28"/>
        <v>0</v>
      </c>
      <c r="L235" s="272">
        <f t="shared" si="28"/>
        <v>0</v>
      </c>
      <c r="M235" s="272">
        <f t="shared" si="28"/>
        <v>0</v>
      </c>
      <c r="N235" s="272">
        <f t="shared" si="28"/>
        <v>0</v>
      </c>
      <c r="O235" s="272">
        <f t="shared" si="28"/>
        <v>0</v>
      </c>
      <c r="P235" s="164">
        <f t="shared" si="29"/>
        <v>0</v>
      </c>
    </row>
    <row r="236" spans="1:16" s="172" customFormat="1" hidden="1" outlineLevel="1" x14ac:dyDescent="0.2">
      <c r="A236" s="173"/>
      <c r="B236" s="187" t="s">
        <v>15</v>
      </c>
      <c r="C236" s="186" t="str">
        <f t="shared" si="27"/>
        <v>П1127</v>
      </c>
      <c r="D236" s="272">
        <f t="shared" si="28"/>
        <v>0</v>
      </c>
      <c r="E236" s="272">
        <f t="shared" si="28"/>
        <v>0</v>
      </c>
      <c r="F236" s="272">
        <f t="shared" si="28"/>
        <v>0</v>
      </c>
      <c r="G236" s="272">
        <f t="shared" si="28"/>
        <v>0</v>
      </c>
      <c r="H236" s="272">
        <f t="shared" si="28"/>
        <v>0</v>
      </c>
      <c r="I236" s="272">
        <f t="shared" si="28"/>
        <v>0</v>
      </c>
      <c r="J236" s="272">
        <f t="shared" si="28"/>
        <v>0</v>
      </c>
      <c r="K236" s="272">
        <f t="shared" si="28"/>
        <v>0</v>
      </c>
      <c r="L236" s="272">
        <f t="shared" si="28"/>
        <v>0</v>
      </c>
      <c r="M236" s="272">
        <f t="shared" si="28"/>
        <v>0</v>
      </c>
      <c r="N236" s="272">
        <f t="shared" si="28"/>
        <v>0</v>
      </c>
      <c r="O236" s="272">
        <f t="shared" si="28"/>
        <v>0</v>
      </c>
      <c r="P236" s="164">
        <f t="shared" si="29"/>
        <v>0</v>
      </c>
    </row>
    <row r="237" spans="1:16" s="172" customFormat="1" hidden="1" outlineLevel="1" x14ac:dyDescent="0.2">
      <c r="A237" s="173"/>
      <c r="B237" s="187" t="s">
        <v>16</v>
      </c>
      <c r="C237" s="186" t="str">
        <f t="shared" si="27"/>
        <v>П1128</v>
      </c>
      <c r="D237" s="272">
        <f t="shared" si="28"/>
        <v>0</v>
      </c>
      <c r="E237" s="272">
        <f t="shared" si="28"/>
        <v>0</v>
      </c>
      <c r="F237" s="272">
        <f t="shared" si="28"/>
        <v>0</v>
      </c>
      <c r="G237" s="272">
        <f t="shared" si="28"/>
        <v>0</v>
      </c>
      <c r="H237" s="272">
        <f t="shared" si="28"/>
        <v>0</v>
      </c>
      <c r="I237" s="272">
        <f t="shared" si="28"/>
        <v>0</v>
      </c>
      <c r="J237" s="272">
        <f t="shared" si="28"/>
        <v>0</v>
      </c>
      <c r="K237" s="272">
        <f t="shared" si="28"/>
        <v>0</v>
      </c>
      <c r="L237" s="272">
        <f t="shared" si="28"/>
        <v>0</v>
      </c>
      <c r="M237" s="272">
        <f t="shared" si="28"/>
        <v>0</v>
      </c>
      <c r="N237" s="272">
        <f t="shared" si="28"/>
        <v>0</v>
      </c>
      <c r="O237" s="272">
        <f t="shared" si="28"/>
        <v>0</v>
      </c>
      <c r="P237" s="164">
        <f t="shared" si="29"/>
        <v>0</v>
      </c>
    </row>
    <row r="238" spans="1:16" s="172" customFormat="1" hidden="1" outlineLevel="1" x14ac:dyDescent="0.2">
      <c r="A238" s="173"/>
      <c r="B238" s="187" t="s">
        <v>17</v>
      </c>
      <c r="C238" s="186" t="str">
        <f t="shared" si="27"/>
        <v>П1129</v>
      </c>
      <c r="D238" s="272">
        <f t="shared" si="28"/>
        <v>0</v>
      </c>
      <c r="E238" s="272">
        <f t="shared" si="28"/>
        <v>0</v>
      </c>
      <c r="F238" s="272">
        <f t="shared" si="28"/>
        <v>0</v>
      </c>
      <c r="G238" s="272">
        <f t="shared" si="28"/>
        <v>0</v>
      </c>
      <c r="H238" s="272">
        <f t="shared" si="28"/>
        <v>0</v>
      </c>
      <c r="I238" s="272">
        <f t="shared" si="28"/>
        <v>0</v>
      </c>
      <c r="J238" s="272">
        <f t="shared" si="28"/>
        <v>0</v>
      </c>
      <c r="K238" s="272">
        <f t="shared" si="28"/>
        <v>0</v>
      </c>
      <c r="L238" s="272">
        <f t="shared" si="28"/>
        <v>0</v>
      </c>
      <c r="M238" s="272">
        <f t="shared" si="28"/>
        <v>0</v>
      </c>
      <c r="N238" s="272">
        <f t="shared" si="28"/>
        <v>0</v>
      </c>
      <c r="O238" s="272">
        <f t="shared" si="28"/>
        <v>0</v>
      </c>
      <c r="P238" s="164">
        <f t="shared" si="29"/>
        <v>0</v>
      </c>
    </row>
    <row r="239" spans="1:16" s="172" customFormat="1" hidden="1" outlineLevel="1" x14ac:dyDescent="0.2">
      <c r="A239" s="173"/>
      <c r="B239" s="187" t="s">
        <v>19</v>
      </c>
      <c r="C239" s="186" t="str">
        <f t="shared" si="27"/>
        <v>П1132</v>
      </c>
      <c r="D239" s="272">
        <f t="shared" si="28"/>
        <v>0</v>
      </c>
      <c r="E239" s="272">
        <f t="shared" si="28"/>
        <v>0</v>
      </c>
      <c r="F239" s="272">
        <f t="shared" si="28"/>
        <v>0</v>
      </c>
      <c r="G239" s="272">
        <f t="shared" si="28"/>
        <v>0</v>
      </c>
      <c r="H239" s="272">
        <f t="shared" si="28"/>
        <v>0</v>
      </c>
      <c r="I239" s="272">
        <f t="shared" si="28"/>
        <v>0</v>
      </c>
      <c r="J239" s="272">
        <f t="shared" si="28"/>
        <v>0</v>
      </c>
      <c r="K239" s="272">
        <f t="shared" si="28"/>
        <v>0</v>
      </c>
      <c r="L239" s="272">
        <f t="shared" si="28"/>
        <v>0</v>
      </c>
      <c r="M239" s="272">
        <f t="shared" si="28"/>
        <v>0</v>
      </c>
      <c r="N239" s="272">
        <f t="shared" si="28"/>
        <v>0</v>
      </c>
      <c r="O239" s="272">
        <f t="shared" si="28"/>
        <v>0</v>
      </c>
      <c r="P239" s="164">
        <f t="shared" si="29"/>
        <v>0</v>
      </c>
    </row>
    <row r="240" spans="1:16" s="172" customFormat="1" hidden="1" outlineLevel="1" x14ac:dyDescent="0.2">
      <c r="A240" s="173"/>
      <c r="B240" s="187" t="s">
        <v>20</v>
      </c>
      <c r="C240" s="186" t="str">
        <f t="shared" si="27"/>
        <v>П1133</v>
      </c>
      <c r="D240" s="272">
        <f t="shared" si="28"/>
        <v>0</v>
      </c>
      <c r="E240" s="272">
        <f t="shared" si="28"/>
        <v>0</v>
      </c>
      <c r="F240" s="272">
        <f t="shared" si="28"/>
        <v>0</v>
      </c>
      <c r="G240" s="272">
        <f t="shared" si="28"/>
        <v>0</v>
      </c>
      <c r="H240" s="272">
        <f t="shared" si="28"/>
        <v>0</v>
      </c>
      <c r="I240" s="272">
        <f t="shared" si="28"/>
        <v>0</v>
      </c>
      <c r="J240" s="272">
        <f t="shared" si="28"/>
        <v>0</v>
      </c>
      <c r="K240" s="272">
        <f t="shared" si="28"/>
        <v>0</v>
      </c>
      <c r="L240" s="272">
        <f t="shared" si="28"/>
        <v>0</v>
      </c>
      <c r="M240" s="272">
        <f t="shared" si="28"/>
        <v>0</v>
      </c>
      <c r="N240" s="272">
        <f t="shared" si="28"/>
        <v>0</v>
      </c>
      <c r="O240" s="272">
        <f t="shared" si="28"/>
        <v>0</v>
      </c>
      <c r="P240" s="164">
        <f t="shared" si="29"/>
        <v>0</v>
      </c>
    </row>
    <row r="241" spans="1:16" s="172" customFormat="1" hidden="1" outlineLevel="1" x14ac:dyDescent="0.2">
      <c r="A241" s="173"/>
      <c r="B241" s="187" t="s">
        <v>21</v>
      </c>
      <c r="C241" s="186" t="str">
        <f t="shared" si="27"/>
        <v>П1134</v>
      </c>
      <c r="D241" s="272">
        <f t="shared" si="28"/>
        <v>0</v>
      </c>
      <c r="E241" s="272">
        <f t="shared" si="28"/>
        <v>0</v>
      </c>
      <c r="F241" s="272">
        <f t="shared" si="28"/>
        <v>0</v>
      </c>
      <c r="G241" s="272">
        <f t="shared" si="28"/>
        <v>0</v>
      </c>
      <c r="H241" s="272">
        <f t="shared" si="28"/>
        <v>0</v>
      </c>
      <c r="I241" s="272">
        <f t="shared" si="28"/>
        <v>0</v>
      </c>
      <c r="J241" s="272">
        <f t="shared" si="28"/>
        <v>0</v>
      </c>
      <c r="K241" s="272">
        <f t="shared" si="28"/>
        <v>0</v>
      </c>
      <c r="L241" s="272">
        <f t="shared" si="28"/>
        <v>0</v>
      </c>
      <c r="M241" s="272">
        <f t="shared" si="28"/>
        <v>0</v>
      </c>
      <c r="N241" s="272">
        <f t="shared" si="28"/>
        <v>0</v>
      </c>
      <c r="O241" s="272">
        <f t="shared" si="28"/>
        <v>0</v>
      </c>
      <c r="P241" s="164">
        <f t="shared" si="29"/>
        <v>0</v>
      </c>
    </row>
    <row r="242" spans="1:16" s="172" customFormat="1" hidden="1" outlineLevel="1" x14ac:dyDescent="0.2">
      <c r="A242" s="173"/>
      <c r="B242" s="187" t="s">
        <v>22</v>
      </c>
      <c r="C242" s="186" t="str">
        <f t="shared" si="27"/>
        <v>П1135</v>
      </c>
      <c r="D242" s="272">
        <f t="shared" ref="D242:O251" si="30">VLOOKUP($B242,$B$14:$O$122,COLUMN(D:D)-1,FALSE)-VLOOKUP($B242,$B$124:$O$229,COLUMN(D:D)-1,FALSE)</f>
        <v>0</v>
      </c>
      <c r="E242" s="272">
        <f t="shared" si="30"/>
        <v>0</v>
      </c>
      <c r="F242" s="272">
        <f t="shared" si="30"/>
        <v>0</v>
      </c>
      <c r="G242" s="272">
        <f t="shared" si="30"/>
        <v>0</v>
      </c>
      <c r="H242" s="272">
        <f t="shared" si="30"/>
        <v>0</v>
      </c>
      <c r="I242" s="272">
        <f t="shared" si="30"/>
        <v>0</v>
      </c>
      <c r="J242" s="272">
        <f t="shared" si="30"/>
        <v>0</v>
      </c>
      <c r="K242" s="272">
        <f t="shared" si="30"/>
        <v>0</v>
      </c>
      <c r="L242" s="272">
        <f t="shared" si="30"/>
        <v>0</v>
      </c>
      <c r="M242" s="272">
        <f t="shared" si="30"/>
        <v>0</v>
      </c>
      <c r="N242" s="272">
        <f t="shared" si="30"/>
        <v>0</v>
      </c>
      <c r="O242" s="272">
        <f t="shared" si="30"/>
        <v>0</v>
      </c>
      <c r="P242" s="164">
        <f t="shared" si="29"/>
        <v>0</v>
      </c>
    </row>
    <row r="243" spans="1:16" s="172" customFormat="1" hidden="1" outlineLevel="1" x14ac:dyDescent="0.2">
      <c r="A243" s="173"/>
      <c r="B243" s="187" t="s">
        <v>23</v>
      </c>
      <c r="C243" s="186" t="str">
        <f t="shared" si="27"/>
        <v>П1136</v>
      </c>
      <c r="D243" s="272">
        <f t="shared" si="30"/>
        <v>0</v>
      </c>
      <c r="E243" s="272">
        <f t="shared" si="30"/>
        <v>0</v>
      </c>
      <c r="F243" s="272">
        <f t="shared" si="30"/>
        <v>0</v>
      </c>
      <c r="G243" s="272">
        <f t="shared" si="30"/>
        <v>0</v>
      </c>
      <c r="H243" s="272">
        <f t="shared" si="30"/>
        <v>0</v>
      </c>
      <c r="I243" s="272">
        <f t="shared" si="30"/>
        <v>0</v>
      </c>
      <c r="J243" s="272">
        <f t="shared" si="30"/>
        <v>0</v>
      </c>
      <c r="K243" s="272">
        <f t="shared" si="30"/>
        <v>0</v>
      </c>
      <c r="L243" s="272">
        <f t="shared" si="30"/>
        <v>0</v>
      </c>
      <c r="M243" s="272">
        <f t="shared" si="30"/>
        <v>0</v>
      </c>
      <c r="N243" s="272">
        <f t="shared" si="30"/>
        <v>0</v>
      </c>
      <c r="O243" s="272">
        <f t="shared" si="30"/>
        <v>0</v>
      </c>
      <c r="P243" s="164">
        <f t="shared" si="29"/>
        <v>0</v>
      </c>
    </row>
    <row r="244" spans="1:16" s="172" customFormat="1" hidden="1" outlineLevel="1" x14ac:dyDescent="0.2">
      <c r="A244" s="173"/>
      <c r="B244" s="187" t="s">
        <v>24</v>
      </c>
      <c r="C244" s="186" t="str">
        <f t="shared" si="27"/>
        <v>П1137</v>
      </c>
      <c r="D244" s="272">
        <f t="shared" si="30"/>
        <v>0</v>
      </c>
      <c r="E244" s="272">
        <f t="shared" si="30"/>
        <v>0</v>
      </c>
      <c r="F244" s="272">
        <f t="shared" si="30"/>
        <v>0</v>
      </c>
      <c r="G244" s="272">
        <f t="shared" si="30"/>
        <v>0</v>
      </c>
      <c r="H244" s="272">
        <f t="shared" si="30"/>
        <v>0</v>
      </c>
      <c r="I244" s="272">
        <f t="shared" si="30"/>
        <v>0</v>
      </c>
      <c r="J244" s="272">
        <f t="shared" si="30"/>
        <v>0</v>
      </c>
      <c r="K244" s="272">
        <f t="shared" si="30"/>
        <v>0</v>
      </c>
      <c r="L244" s="272">
        <f t="shared" si="30"/>
        <v>0</v>
      </c>
      <c r="M244" s="272">
        <f t="shared" si="30"/>
        <v>0</v>
      </c>
      <c r="N244" s="272">
        <f t="shared" si="30"/>
        <v>0</v>
      </c>
      <c r="O244" s="272">
        <f t="shared" si="30"/>
        <v>0</v>
      </c>
      <c r="P244" s="164">
        <f t="shared" si="29"/>
        <v>0</v>
      </c>
    </row>
    <row r="245" spans="1:16" s="172" customFormat="1" hidden="1" outlineLevel="1" x14ac:dyDescent="0.2">
      <c r="A245" s="173"/>
      <c r="B245" s="187" t="s">
        <v>25</v>
      </c>
      <c r="C245" s="186" t="str">
        <f t="shared" si="27"/>
        <v>П1138</v>
      </c>
      <c r="D245" s="272">
        <f t="shared" si="30"/>
        <v>0</v>
      </c>
      <c r="E245" s="272">
        <f t="shared" si="30"/>
        <v>0</v>
      </c>
      <c r="F245" s="272">
        <f t="shared" si="30"/>
        <v>0</v>
      </c>
      <c r="G245" s="272">
        <f t="shared" si="30"/>
        <v>0</v>
      </c>
      <c r="H245" s="272">
        <f t="shared" si="30"/>
        <v>0</v>
      </c>
      <c r="I245" s="272">
        <f t="shared" si="30"/>
        <v>0</v>
      </c>
      <c r="J245" s="272">
        <f t="shared" si="30"/>
        <v>0</v>
      </c>
      <c r="K245" s="272">
        <f t="shared" si="30"/>
        <v>0</v>
      </c>
      <c r="L245" s="272">
        <f t="shared" si="30"/>
        <v>0</v>
      </c>
      <c r="M245" s="272">
        <f t="shared" si="30"/>
        <v>0</v>
      </c>
      <c r="N245" s="272">
        <f t="shared" si="30"/>
        <v>0</v>
      </c>
      <c r="O245" s="272">
        <f t="shared" si="30"/>
        <v>0</v>
      </c>
      <c r="P245" s="164">
        <f t="shared" si="29"/>
        <v>0</v>
      </c>
    </row>
    <row r="246" spans="1:16" s="172" customFormat="1" hidden="1" outlineLevel="1" x14ac:dyDescent="0.2">
      <c r="A246" s="173"/>
      <c r="B246" s="187" t="s">
        <v>26</v>
      </c>
      <c r="C246" s="186" t="str">
        <f t="shared" si="27"/>
        <v>П1139</v>
      </c>
      <c r="D246" s="272">
        <f t="shared" si="30"/>
        <v>0</v>
      </c>
      <c r="E246" s="272">
        <f t="shared" si="30"/>
        <v>0</v>
      </c>
      <c r="F246" s="272">
        <f t="shared" si="30"/>
        <v>0</v>
      </c>
      <c r="G246" s="272">
        <f t="shared" si="30"/>
        <v>0</v>
      </c>
      <c r="H246" s="272">
        <f t="shared" si="30"/>
        <v>0</v>
      </c>
      <c r="I246" s="272">
        <f t="shared" si="30"/>
        <v>0</v>
      </c>
      <c r="J246" s="272">
        <f t="shared" si="30"/>
        <v>0</v>
      </c>
      <c r="K246" s="272">
        <f t="shared" si="30"/>
        <v>0</v>
      </c>
      <c r="L246" s="272">
        <f t="shared" si="30"/>
        <v>0</v>
      </c>
      <c r="M246" s="272">
        <f t="shared" si="30"/>
        <v>0</v>
      </c>
      <c r="N246" s="272">
        <f t="shared" si="30"/>
        <v>0</v>
      </c>
      <c r="O246" s="272">
        <f t="shared" si="30"/>
        <v>0</v>
      </c>
      <c r="P246" s="164">
        <f>SUM(D246,E246,F246,G246,H246,I246,J246,K246,L246,M246,N246,O246)</f>
        <v>0</v>
      </c>
    </row>
    <row r="247" spans="1:16" s="172" customFormat="1" hidden="1" outlineLevel="1" x14ac:dyDescent="0.2">
      <c r="A247" s="173"/>
      <c r="B247" s="187" t="s">
        <v>602</v>
      </c>
      <c r="C247" s="186" t="str">
        <f t="shared" si="27"/>
        <v>П1140</v>
      </c>
      <c r="D247" s="272">
        <f t="shared" si="30"/>
        <v>0</v>
      </c>
      <c r="E247" s="272">
        <f t="shared" si="30"/>
        <v>0</v>
      </c>
      <c r="F247" s="272">
        <f t="shared" si="30"/>
        <v>0</v>
      </c>
      <c r="G247" s="272">
        <f t="shared" si="30"/>
        <v>0</v>
      </c>
      <c r="H247" s="272">
        <f t="shared" si="30"/>
        <v>0</v>
      </c>
      <c r="I247" s="272">
        <f t="shared" si="30"/>
        <v>0</v>
      </c>
      <c r="J247" s="272">
        <f t="shared" si="30"/>
        <v>0</v>
      </c>
      <c r="K247" s="272">
        <f t="shared" si="30"/>
        <v>0</v>
      </c>
      <c r="L247" s="272">
        <f t="shared" si="30"/>
        <v>0</v>
      </c>
      <c r="M247" s="272">
        <f t="shared" si="30"/>
        <v>0</v>
      </c>
      <c r="N247" s="272">
        <f t="shared" si="30"/>
        <v>0</v>
      </c>
      <c r="O247" s="272">
        <f t="shared" si="30"/>
        <v>0</v>
      </c>
      <c r="P247" s="164">
        <f>SUM(D247,E247,F247,G247,H247,I247,J247,K247,L247,M247,N247,O247)</f>
        <v>0</v>
      </c>
    </row>
    <row r="248" spans="1:16" s="172" customFormat="1" hidden="1" outlineLevel="1" x14ac:dyDescent="0.2">
      <c r="A248" s="173"/>
      <c r="B248" s="187" t="s">
        <v>603</v>
      </c>
      <c r="C248" s="186" t="str">
        <f t="shared" si="27"/>
        <v>П1141</v>
      </c>
      <c r="D248" s="272">
        <f t="shared" si="30"/>
        <v>0</v>
      </c>
      <c r="E248" s="272">
        <f t="shared" si="30"/>
        <v>0</v>
      </c>
      <c r="F248" s="272">
        <f t="shared" si="30"/>
        <v>0</v>
      </c>
      <c r="G248" s="272">
        <f t="shared" si="30"/>
        <v>0</v>
      </c>
      <c r="H248" s="272">
        <f t="shared" si="30"/>
        <v>0</v>
      </c>
      <c r="I248" s="272">
        <f t="shared" si="30"/>
        <v>0</v>
      </c>
      <c r="J248" s="272">
        <f t="shared" si="30"/>
        <v>0</v>
      </c>
      <c r="K248" s="272">
        <f t="shared" si="30"/>
        <v>0</v>
      </c>
      <c r="L248" s="272">
        <f t="shared" si="30"/>
        <v>0</v>
      </c>
      <c r="M248" s="272">
        <f t="shared" si="30"/>
        <v>0</v>
      </c>
      <c r="N248" s="272">
        <f t="shared" si="30"/>
        <v>0</v>
      </c>
      <c r="O248" s="272">
        <f t="shared" si="30"/>
        <v>0</v>
      </c>
      <c r="P248" s="164">
        <f>SUM(D248,E248,F248,G248,H248,I248,J248,K248,L248,M248,N248,O248)</f>
        <v>0</v>
      </c>
    </row>
    <row r="249" spans="1:16" s="172" customFormat="1" hidden="1" outlineLevel="1" x14ac:dyDescent="0.2">
      <c r="A249" s="173"/>
      <c r="B249" s="187" t="s">
        <v>604</v>
      </c>
      <c r="C249" s="186" t="str">
        <f t="shared" si="27"/>
        <v>П1142</v>
      </c>
      <c r="D249" s="272">
        <f t="shared" si="30"/>
        <v>0</v>
      </c>
      <c r="E249" s="272">
        <f t="shared" si="30"/>
        <v>0</v>
      </c>
      <c r="F249" s="272">
        <f t="shared" si="30"/>
        <v>0</v>
      </c>
      <c r="G249" s="272">
        <f t="shared" si="30"/>
        <v>0</v>
      </c>
      <c r="H249" s="272">
        <f t="shared" si="30"/>
        <v>0</v>
      </c>
      <c r="I249" s="272">
        <f t="shared" si="30"/>
        <v>0</v>
      </c>
      <c r="J249" s="272">
        <f t="shared" si="30"/>
        <v>0</v>
      </c>
      <c r="K249" s="272">
        <f t="shared" si="30"/>
        <v>0</v>
      </c>
      <c r="L249" s="272">
        <f t="shared" si="30"/>
        <v>0</v>
      </c>
      <c r="M249" s="272">
        <f t="shared" si="30"/>
        <v>0</v>
      </c>
      <c r="N249" s="272">
        <f t="shared" si="30"/>
        <v>0</v>
      </c>
      <c r="O249" s="272">
        <f t="shared" si="30"/>
        <v>0</v>
      </c>
      <c r="P249" s="164">
        <f>SUM(D249,E249,F249,G249,H249,I249,J249,K249,L249,M249,N249,O249)</f>
        <v>0</v>
      </c>
    </row>
    <row r="250" spans="1:16" s="172" customFormat="1" hidden="1" outlineLevel="1" x14ac:dyDescent="0.2">
      <c r="A250" s="173"/>
      <c r="B250" s="187" t="s">
        <v>53</v>
      </c>
      <c r="C250" s="186" t="str">
        <f t="shared" si="27"/>
        <v>П1145</v>
      </c>
      <c r="D250" s="272">
        <f t="shared" si="30"/>
        <v>0</v>
      </c>
      <c r="E250" s="272">
        <f t="shared" si="30"/>
        <v>0</v>
      </c>
      <c r="F250" s="272">
        <f t="shared" si="30"/>
        <v>0</v>
      </c>
      <c r="G250" s="272">
        <f t="shared" si="30"/>
        <v>0</v>
      </c>
      <c r="H250" s="272">
        <f t="shared" si="30"/>
        <v>0</v>
      </c>
      <c r="I250" s="272">
        <f t="shared" si="30"/>
        <v>0</v>
      </c>
      <c r="J250" s="272">
        <f t="shared" si="30"/>
        <v>0</v>
      </c>
      <c r="K250" s="272">
        <f t="shared" si="30"/>
        <v>0</v>
      </c>
      <c r="L250" s="272">
        <f t="shared" si="30"/>
        <v>0</v>
      </c>
      <c r="M250" s="272">
        <f t="shared" si="30"/>
        <v>0</v>
      </c>
      <c r="N250" s="272">
        <f t="shared" si="30"/>
        <v>0</v>
      </c>
      <c r="O250" s="272">
        <f t="shared" si="30"/>
        <v>0</v>
      </c>
      <c r="P250" s="164">
        <f t="shared" si="29"/>
        <v>0</v>
      </c>
    </row>
    <row r="251" spans="1:16" s="172" customFormat="1" hidden="1" outlineLevel="1" x14ac:dyDescent="0.2">
      <c r="A251" s="173"/>
      <c r="B251" s="187" t="s">
        <v>54</v>
      </c>
      <c r="C251" s="186" t="str">
        <f t="shared" si="27"/>
        <v>П1146</v>
      </c>
      <c r="D251" s="272">
        <f t="shared" si="30"/>
        <v>0</v>
      </c>
      <c r="E251" s="272">
        <f t="shared" si="30"/>
        <v>0</v>
      </c>
      <c r="F251" s="272">
        <f t="shared" si="30"/>
        <v>0</v>
      </c>
      <c r="G251" s="272">
        <f t="shared" si="30"/>
        <v>0</v>
      </c>
      <c r="H251" s="272">
        <f t="shared" si="30"/>
        <v>0</v>
      </c>
      <c r="I251" s="272">
        <f t="shared" si="30"/>
        <v>0</v>
      </c>
      <c r="J251" s="272">
        <f t="shared" si="30"/>
        <v>0</v>
      </c>
      <c r="K251" s="272">
        <f t="shared" si="30"/>
        <v>0</v>
      </c>
      <c r="L251" s="272">
        <f t="shared" si="30"/>
        <v>0</v>
      </c>
      <c r="M251" s="272">
        <f t="shared" si="30"/>
        <v>0</v>
      </c>
      <c r="N251" s="272">
        <f t="shared" si="30"/>
        <v>0</v>
      </c>
      <c r="O251" s="272">
        <f t="shared" si="30"/>
        <v>0</v>
      </c>
      <c r="P251" s="164">
        <f t="shared" si="29"/>
        <v>0</v>
      </c>
    </row>
    <row r="252" spans="1:16" s="172" customFormat="1" hidden="1" outlineLevel="1" x14ac:dyDescent="0.2">
      <c r="A252" s="173"/>
      <c r="B252" s="187" t="s">
        <v>55</v>
      </c>
      <c r="C252" s="186" t="str">
        <f t="shared" si="27"/>
        <v>П1147</v>
      </c>
      <c r="D252" s="272">
        <f t="shared" ref="D252:O261" si="31">VLOOKUP($B252,$B$14:$O$122,COLUMN(D:D)-1,FALSE)-VLOOKUP($B252,$B$124:$O$229,COLUMN(D:D)-1,FALSE)</f>
        <v>0</v>
      </c>
      <c r="E252" s="272">
        <f t="shared" si="31"/>
        <v>0</v>
      </c>
      <c r="F252" s="272">
        <f t="shared" si="31"/>
        <v>0</v>
      </c>
      <c r="G252" s="272">
        <f t="shared" si="31"/>
        <v>0</v>
      </c>
      <c r="H252" s="272">
        <f t="shared" si="31"/>
        <v>0</v>
      </c>
      <c r="I252" s="272">
        <f t="shared" si="31"/>
        <v>0</v>
      </c>
      <c r="J252" s="272">
        <f t="shared" si="31"/>
        <v>0</v>
      </c>
      <c r="K252" s="272">
        <f t="shared" si="31"/>
        <v>0</v>
      </c>
      <c r="L252" s="272">
        <f t="shared" si="31"/>
        <v>0</v>
      </c>
      <c r="M252" s="272">
        <f t="shared" si="31"/>
        <v>0</v>
      </c>
      <c r="N252" s="272">
        <f t="shared" si="31"/>
        <v>0</v>
      </c>
      <c r="O252" s="272">
        <f t="shared" si="31"/>
        <v>0</v>
      </c>
      <c r="P252" s="164">
        <f t="shared" si="29"/>
        <v>0</v>
      </c>
    </row>
    <row r="253" spans="1:16" s="172" customFormat="1" hidden="1" outlineLevel="1" x14ac:dyDescent="0.2">
      <c r="A253" s="173"/>
      <c r="B253" s="187" t="s">
        <v>56</v>
      </c>
      <c r="C253" s="186" t="str">
        <f t="shared" si="27"/>
        <v>П1148</v>
      </c>
      <c r="D253" s="272">
        <f t="shared" si="31"/>
        <v>0</v>
      </c>
      <c r="E253" s="272">
        <f t="shared" si="31"/>
        <v>0</v>
      </c>
      <c r="F253" s="272">
        <f t="shared" si="31"/>
        <v>0</v>
      </c>
      <c r="G253" s="272">
        <f t="shared" si="31"/>
        <v>0</v>
      </c>
      <c r="H253" s="272">
        <f t="shared" si="31"/>
        <v>0</v>
      </c>
      <c r="I253" s="272">
        <f t="shared" si="31"/>
        <v>0</v>
      </c>
      <c r="J253" s="272">
        <f t="shared" si="31"/>
        <v>0</v>
      </c>
      <c r="K253" s="272">
        <f t="shared" si="31"/>
        <v>0</v>
      </c>
      <c r="L253" s="272">
        <f t="shared" si="31"/>
        <v>0</v>
      </c>
      <c r="M253" s="272">
        <f t="shared" si="31"/>
        <v>0</v>
      </c>
      <c r="N253" s="272">
        <f t="shared" si="31"/>
        <v>0</v>
      </c>
      <c r="O253" s="272">
        <f t="shared" si="31"/>
        <v>0</v>
      </c>
      <c r="P253" s="164">
        <f t="shared" si="29"/>
        <v>0</v>
      </c>
    </row>
    <row r="254" spans="1:16" s="172" customFormat="1" hidden="1" outlineLevel="1" x14ac:dyDescent="0.2">
      <c r="A254" s="173"/>
      <c r="B254" s="187" t="s">
        <v>57</v>
      </c>
      <c r="C254" s="186" t="str">
        <f t="shared" si="27"/>
        <v>П1149</v>
      </c>
      <c r="D254" s="272">
        <f t="shared" si="31"/>
        <v>0</v>
      </c>
      <c r="E254" s="272">
        <f t="shared" si="31"/>
        <v>0</v>
      </c>
      <c r="F254" s="272">
        <f t="shared" si="31"/>
        <v>0</v>
      </c>
      <c r="G254" s="272">
        <f t="shared" si="31"/>
        <v>0</v>
      </c>
      <c r="H254" s="272">
        <f t="shared" si="31"/>
        <v>0</v>
      </c>
      <c r="I254" s="272">
        <f t="shared" si="31"/>
        <v>0</v>
      </c>
      <c r="J254" s="272">
        <f t="shared" si="31"/>
        <v>0</v>
      </c>
      <c r="K254" s="272">
        <f t="shared" si="31"/>
        <v>0</v>
      </c>
      <c r="L254" s="272">
        <f t="shared" si="31"/>
        <v>0</v>
      </c>
      <c r="M254" s="272">
        <f t="shared" si="31"/>
        <v>0</v>
      </c>
      <c r="N254" s="272">
        <f t="shared" si="31"/>
        <v>0</v>
      </c>
      <c r="O254" s="272">
        <f t="shared" si="31"/>
        <v>0</v>
      </c>
      <c r="P254" s="164">
        <f t="shared" si="29"/>
        <v>0</v>
      </c>
    </row>
    <row r="255" spans="1:16" s="172" customFormat="1" hidden="1" outlineLevel="1" x14ac:dyDescent="0.2">
      <c r="A255" s="173"/>
      <c r="B255" s="187" t="s">
        <v>58</v>
      </c>
      <c r="C255" s="186" t="str">
        <f t="shared" si="27"/>
        <v>П1150</v>
      </c>
      <c r="D255" s="272">
        <f t="shared" si="31"/>
        <v>0</v>
      </c>
      <c r="E255" s="272">
        <f t="shared" si="31"/>
        <v>0</v>
      </c>
      <c r="F255" s="272">
        <f t="shared" si="31"/>
        <v>0</v>
      </c>
      <c r="G255" s="272">
        <f t="shared" si="31"/>
        <v>0</v>
      </c>
      <c r="H255" s="272">
        <f t="shared" si="31"/>
        <v>0</v>
      </c>
      <c r="I255" s="272">
        <f t="shared" si="31"/>
        <v>0</v>
      </c>
      <c r="J255" s="272">
        <f t="shared" si="31"/>
        <v>0</v>
      </c>
      <c r="K255" s="272">
        <f t="shared" si="31"/>
        <v>0</v>
      </c>
      <c r="L255" s="272">
        <f t="shared" si="31"/>
        <v>0</v>
      </c>
      <c r="M255" s="272">
        <f t="shared" si="31"/>
        <v>0</v>
      </c>
      <c r="N255" s="272">
        <f t="shared" si="31"/>
        <v>0</v>
      </c>
      <c r="O255" s="272">
        <f t="shared" si="31"/>
        <v>0</v>
      </c>
      <c r="P255" s="164">
        <f t="shared" si="29"/>
        <v>0</v>
      </c>
    </row>
    <row r="256" spans="1:16" s="172" customFormat="1" hidden="1" outlineLevel="1" x14ac:dyDescent="0.2">
      <c r="A256" s="173"/>
      <c r="B256" s="187" t="s">
        <v>59</v>
      </c>
      <c r="C256" s="186" t="str">
        <f t="shared" si="27"/>
        <v>П1151</v>
      </c>
      <c r="D256" s="272">
        <f t="shared" si="31"/>
        <v>0</v>
      </c>
      <c r="E256" s="272">
        <f t="shared" si="31"/>
        <v>0</v>
      </c>
      <c r="F256" s="272">
        <f t="shared" si="31"/>
        <v>0</v>
      </c>
      <c r="G256" s="272">
        <f t="shared" si="31"/>
        <v>0</v>
      </c>
      <c r="H256" s="272">
        <f t="shared" si="31"/>
        <v>0</v>
      </c>
      <c r="I256" s="272">
        <f t="shared" si="31"/>
        <v>0</v>
      </c>
      <c r="J256" s="272">
        <f t="shared" si="31"/>
        <v>0</v>
      </c>
      <c r="K256" s="272">
        <f t="shared" si="31"/>
        <v>0</v>
      </c>
      <c r="L256" s="272">
        <f t="shared" si="31"/>
        <v>0</v>
      </c>
      <c r="M256" s="272">
        <f t="shared" si="31"/>
        <v>0</v>
      </c>
      <c r="N256" s="272">
        <f t="shared" si="31"/>
        <v>0</v>
      </c>
      <c r="O256" s="272">
        <f t="shared" si="31"/>
        <v>0</v>
      </c>
      <c r="P256" s="164">
        <f>SUM(D256,E256,F256,G256,H256,I256,J256,K256,L256,M256,N256,O256)</f>
        <v>0</v>
      </c>
    </row>
    <row r="257" spans="1:16" s="172" customFormat="1" hidden="1" outlineLevel="1" x14ac:dyDescent="0.2">
      <c r="A257" s="173"/>
      <c r="B257" s="187" t="s">
        <v>605</v>
      </c>
      <c r="C257" s="186" t="str">
        <f t="shared" si="27"/>
        <v>П1152</v>
      </c>
      <c r="D257" s="272">
        <f t="shared" si="31"/>
        <v>0</v>
      </c>
      <c r="E257" s="272">
        <f t="shared" si="31"/>
        <v>0</v>
      </c>
      <c r="F257" s="272">
        <f t="shared" si="31"/>
        <v>0</v>
      </c>
      <c r="G257" s="272">
        <f t="shared" si="31"/>
        <v>0</v>
      </c>
      <c r="H257" s="272">
        <f t="shared" si="31"/>
        <v>0</v>
      </c>
      <c r="I257" s="272">
        <f t="shared" si="31"/>
        <v>0</v>
      </c>
      <c r="J257" s="272">
        <f t="shared" si="31"/>
        <v>0</v>
      </c>
      <c r="K257" s="272">
        <f t="shared" si="31"/>
        <v>0</v>
      </c>
      <c r="L257" s="272">
        <f t="shared" si="31"/>
        <v>0</v>
      </c>
      <c r="M257" s="272">
        <f t="shared" si="31"/>
        <v>0</v>
      </c>
      <c r="N257" s="272">
        <f t="shared" si="31"/>
        <v>0</v>
      </c>
      <c r="O257" s="272">
        <f t="shared" si="31"/>
        <v>0</v>
      </c>
      <c r="P257" s="164">
        <f t="shared" si="29"/>
        <v>0</v>
      </c>
    </row>
    <row r="258" spans="1:16" s="172" customFormat="1" hidden="1" outlineLevel="1" x14ac:dyDescent="0.2">
      <c r="A258" s="173"/>
      <c r="B258" s="187" t="s">
        <v>60</v>
      </c>
      <c r="C258" s="186" t="str">
        <f t="shared" si="27"/>
        <v>П1154</v>
      </c>
      <c r="D258" s="272">
        <f t="shared" si="31"/>
        <v>0</v>
      </c>
      <c r="E258" s="272">
        <f t="shared" si="31"/>
        <v>0</v>
      </c>
      <c r="F258" s="272">
        <f t="shared" si="31"/>
        <v>0</v>
      </c>
      <c r="G258" s="272">
        <f t="shared" si="31"/>
        <v>0</v>
      </c>
      <c r="H258" s="272">
        <f t="shared" si="31"/>
        <v>0</v>
      </c>
      <c r="I258" s="272">
        <f t="shared" si="31"/>
        <v>0</v>
      </c>
      <c r="J258" s="272">
        <f t="shared" si="31"/>
        <v>0</v>
      </c>
      <c r="K258" s="272">
        <f t="shared" si="31"/>
        <v>0</v>
      </c>
      <c r="L258" s="272">
        <f t="shared" si="31"/>
        <v>0</v>
      </c>
      <c r="M258" s="272">
        <f t="shared" si="31"/>
        <v>0</v>
      </c>
      <c r="N258" s="272">
        <f t="shared" si="31"/>
        <v>0</v>
      </c>
      <c r="O258" s="272">
        <f t="shared" si="31"/>
        <v>0</v>
      </c>
      <c r="P258" s="164">
        <f t="shared" si="29"/>
        <v>0</v>
      </c>
    </row>
    <row r="259" spans="1:16" s="172" customFormat="1" hidden="1" outlineLevel="1" x14ac:dyDescent="0.2">
      <c r="A259" s="173"/>
      <c r="B259" s="187" t="s">
        <v>62</v>
      </c>
      <c r="C259" s="186" t="str">
        <f t="shared" si="27"/>
        <v>П1159</v>
      </c>
      <c r="D259" s="272">
        <f t="shared" si="31"/>
        <v>0</v>
      </c>
      <c r="E259" s="272">
        <f t="shared" si="31"/>
        <v>0</v>
      </c>
      <c r="F259" s="272">
        <f t="shared" si="31"/>
        <v>0</v>
      </c>
      <c r="G259" s="272">
        <f t="shared" si="31"/>
        <v>0</v>
      </c>
      <c r="H259" s="272">
        <f t="shared" si="31"/>
        <v>0</v>
      </c>
      <c r="I259" s="272">
        <f t="shared" si="31"/>
        <v>0</v>
      </c>
      <c r="J259" s="272">
        <f t="shared" si="31"/>
        <v>0</v>
      </c>
      <c r="K259" s="272">
        <f t="shared" si="31"/>
        <v>0</v>
      </c>
      <c r="L259" s="272">
        <f t="shared" si="31"/>
        <v>0</v>
      </c>
      <c r="M259" s="272">
        <f t="shared" si="31"/>
        <v>0</v>
      </c>
      <c r="N259" s="272">
        <f t="shared" si="31"/>
        <v>0</v>
      </c>
      <c r="O259" s="272">
        <f t="shared" si="31"/>
        <v>0</v>
      </c>
      <c r="P259" s="164">
        <f t="shared" si="29"/>
        <v>0</v>
      </c>
    </row>
    <row r="260" spans="1:16" s="172" customFormat="1" hidden="1" outlineLevel="1" x14ac:dyDescent="0.2">
      <c r="A260" s="173"/>
      <c r="B260" s="187" t="s">
        <v>63</v>
      </c>
      <c r="C260" s="186" t="str">
        <f t="shared" si="27"/>
        <v>П1160</v>
      </c>
      <c r="D260" s="272">
        <f t="shared" si="31"/>
        <v>0</v>
      </c>
      <c r="E260" s="272">
        <f t="shared" si="31"/>
        <v>0</v>
      </c>
      <c r="F260" s="272">
        <f t="shared" si="31"/>
        <v>0</v>
      </c>
      <c r="G260" s="272">
        <f t="shared" si="31"/>
        <v>0</v>
      </c>
      <c r="H260" s="272">
        <f t="shared" si="31"/>
        <v>0</v>
      </c>
      <c r="I260" s="272">
        <f t="shared" si="31"/>
        <v>0</v>
      </c>
      <c r="J260" s="272">
        <f t="shared" si="31"/>
        <v>0</v>
      </c>
      <c r="K260" s="272">
        <f t="shared" si="31"/>
        <v>0</v>
      </c>
      <c r="L260" s="272">
        <f t="shared" si="31"/>
        <v>0</v>
      </c>
      <c r="M260" s="272">
        <f t="shared" si="31"/>
        <v>0</v>
      </c>
      <c r="N260" s="272">
        <f t="shared" si="31"/>
        <v>0</v>
      </c>
      <c r="O260" s="272">
        <f t="shared" si="31"/>
        <v>0</v>
      </c>
      <c r="P260" s="164">
        <f t="shared" si="29"/>
        <v>0</v>
      </c>
    </row>
    <row r="261" spans="1:16" s="172" customFormat="1" hidden="1" outlineLevel="1" x14ac:dyDescent="0.2">
      <c r="A261" s="173"/>
      <c r="B261" s="187" t="s">
        <v>64</v>
      </c>
      <c r="C261" s="186" t="str">
        <f t="shared" si="27"/>
        <v>П1161</v>
      </c>
      <c r="D261" s="272">
        <f t="shared" si="31"/>
        <v>0</v>
      </c>
      <c r="E261" s="272">
        <f t="shared" si="31"/>
        <v>0</v>
      </c>
      <c r="F261" s="272">
        <f t="shared" si="31"/>
        <v>0</v>
      </c>
      <c r="G261" s="272">
        <f t="shared" si="31"/>
        <v>0</v>
      </c>
      <c r="H261" s="272">
        <f t="shared" si="31"/>
        <v>0</v>
      </c>
      <c r="I261" s="272">
        <f t="shared" si="31"/>
        <v>0</v>
      </c>
      <c r="J261" s="272">
        <f t="shared" si="31"/>
        <v>0</v>
      </c>
      <c r="K261" s="272">
        <f t="shared" si="31"/>
        <v>0</v>
      </c>
      <c r="L261" s="272">
        <f t="shared" si="31"/>
        <v>0</v>
      </c>
      <c r="M261" s="272">
        <f t="shared" si="31"/>
        <v>0</v>
      </c>
      <c r="N261" s="272">
        <f t="shared" si="31"/>
        <v>0</v>
      </c>
      <c r="O261" s="272">
        <f t="shared" si="31"/>
        <v>0</v>
      </c>
      <c r="P261" s="164">
        <f t="shared" si="29"/>
        <v>0</v>
      </c>
    </row>
    <row r="262" spans="1:16" s="172" customFormat="1" hidden="1" outlineLevel="1" x14ac:dyDescent="0.2">
      <c r="A262" s="173"/>
      <c r="B262" s="187" t="s">
        <v>66</v>
      </c>
      <c r="C262" s="186" t="str">
        <f t="shared" si="27"/>
        <v>П1163</v>
      </c>
      <c r="D262" s="272">
        <f t="shared" ref="D262:O271" si="32">VLOOKUP($B262,$B$14:$O$122,COLUMN(D:D)-1,FALSE)-VLOOKUP($B262,$B$124:$O$229,COLUMN(D:D)-1,FALSE)</f>
        <v>0</v>
      </c>
      <c r="E262" s="272">
        <f t="shared" si="32"/>
        <v>0</v>
      </c>
      <c r="F262" s="272">
        <f t="shared" si="32"/>
        <v>0</v>
      </c>
      <c r="G262" s="272">
        <f t="shared" si="32"/>
        <v>0</v>
      </c>
      <c r="H262" s="272">
        <f t="shared" si="32"/>
        <v>0</v>
      </c>
      <c r="I262" s="272">
        <f t="shared" si="32"/>
        <v>0</v>
      </c>
      <c r="J262" s="272">
        <f t="shared" si="32"/>
        <v>0</v>
      </c>
      <c r="K262" s="272">
        <f t="shared" si="32"/>
        <v>0</v>
      </c>
      <c r="L262" s="272">
        <f t="shared" si="32"/>
        <v>0</v>
      </c>
      <c r="M262" s="272">
        <f t="shared" si="32"/>
        <v>0</v>
      </c>
      <c r="N262" s="272">
        <f t="shared" si="32"/>
        <v>0</v>
      </c>
      <c r="O262" s="272">
        <f t="shared" si="32"/>
        <v>0</v>
      </c>
      <c r="P262" s="164">
        <f t="shared" si="29"/>
        <v>0</v>
      </c>
    </row>
    <row r="263" spans="1:16" s="172" customFormat="1" hidden="1" outlineLevel="1" x14ac:dyDescent="0.2">
      <c r="A263" s="173"/>
      <c r="B263" s="187" t="s">
        <v>67</v>
      </c>
      <c r="C263" s="186" t="str">
        <f t="shared" si="27"/>
        <v>П1164</v>
      </c>
      <c r="D263" s="272">
        <f t="shared" si="32"/>
        <v>0</v>
      </c>
      <c r="E263" s="272">
        <f t="shared" si="32"/>
        <v>0</v>
      </c>
      <c r="F263" s="272">
        <f t="shared" si="32"/>
        <v>0</v>
      </c>
      <c r="G263" s="272">
        <f t="shared" si="32"/>
        <v>0</v>
      </c>
      <c r="H263" s="272">
        <f t="shared" si="32"/>
        <v>0</v>
      </c>
      <c r="I263" s="272">
        <f t="shared" si="32"/>
        <v>0</v>
      </c>
      <c r="J263" s="272">
        <f t="shared" si="32"/>
        <v>0</v>
      </c>
      <c r="K263" s="272">
        <f t="shared" si="32"/>
        <v>0</v>
      </c>
      <c r="L263" s="272">
        <f t="shared" si="32"/>
        <v>0</v>
      </c>
      <c r="M263" s="272">
        <f t="shared" si="32"/>
        <v>0</v>
      </c>
      <c r="N263" s="272">
        <f t="shared" si="32"/>
        <v>0</v>
      </c>
      <c r="O263" s="272">
        <f t="shared" si="32"/>
        <v>0</v>
      </c>
      <c r="P263" s="164">
        <f t="shared" si="29"/>
        <v>0</v>
      </c>
    </row>
    <row r="264" spans="1:16" s="172" customFormat="1" hidden="1" outlineLevel="1" x14ac:dyDescent="0.2">
      <c r="A264" s="173"/>
      <c r="B264" s="187" t="s">
        <v>68</v>
      </c>
      <c r="C264" s="186" t="str">
        <f t="shared" si="27"/>
        <v>П1165</v>
      </c>
      <c r="D264" s="272">
        <f t="shared" si="32"/>
        <v>0</v>
      </c>
      <c r="E264" s="272">
        <f t="shared" si="32"/>
        <v>0</v>
      </c>
      <c r="F264" s="272">
        <f t="shared" si="32"/>
        <v>0</v>
      </c>
      <c r="G264" s="272">
        <f t="shared" si="32"/>
        <v>0</v>
      </c>
      <c r="H264" s="272">
        <f t="shared" si="32"/>
        <v>0</v>
      </c>
      <c r="I264" s="272">
        <f t="shared" si="32"/>
        <v>0</v>
      </c>
      <c r="J264" s="272">
        <f t="shared" si="32"/>
        <v>0</v>
      </c>
      <c r="K264" s="272">
        <f t="shared" si="32"/>
        <v>0</v>
      </c>
      <c r="L264" s="272">
        <f t="shared" si="32"/>
        <v>0</v>
      </c>
      <c r="M264" s="272">
        <f t="shared" si="32"/>
        <v>0</v>
      </c>
      <c r="N264" s="272">
        <f t="shared" si="32"/>
        <v>0</v>
      </c>
      <c r="O264" s="272">
        <f t="shared" si="32"/>
        <v>0</v>
      </c>
      <c r="P264" s="164">
        <f t="shared" si="29"/>
        <v>0</v>
      </c>
    </row>
    <row r="265" spans="1:16" s="172" customFormat="1" hidden="1" outlineLevel="1" x14ac:dyDescent="0.2">
      <c r="A265" s="173"/>
      <c r="B265" s="187" t="s">
        <v>69</v>
      </c>
      <c r="C265" s="186" t="str">
        <f t="shared" si="27"/>
        <v>П1166</v>
      </c>
      <c r="D265" s="272">
        <f t="shared" si="32"/>
        <v>0</v>
      </c>
      <c r="E265" s="272">
        <f t="shared" si="32"/>
        <v>0</v>
      </c>
      <c r="F265" s="272">
        <f t="shared" si="32"/>
        <v>0</v>
      </c>
      <c r="G265" s="272">
        <f t="shared" si="32"/>
        <v>0</v>
      </c>
      <c r="H265" s="272">
        <f t="shared" si="32"/>
        <v>0</v>
      </c>
      <c r="I265" s="272">
        <f t="shared" si="32"/>
        <v>0</v>
      </c>
      <c r="J265" s="272">
        <f t="shared" si="32"/>
        <v>0</v>
      </c>
      <c r="K265" s="272">
        <f t="shared" si="32"/>
        <v>0</v>
      </c>
      <c r="L265" s="272">
        <f t="shared" si="32"/>
        <v>0</v>
      </c>
      <c r="M265" s="272">
        <f t="shared" si="32"/>
        <v>0</v>
      </c>
      <c r="N265" s="272">
        <f t="shared" si="32"/>
        <v>0</v>
      </c>
      <c r="O265" s="272">
        <f t="shared" si="32"/>
        <v>0</v>
      </c>
      <c r="P265" s="164">
        <f t="shared" si="29"/>
        <v>0</v>
      </c>
    </row>
    <row r="266" spans="1:16" s="172" customFormat="1" hidden="1" outlineLevel="1" x14ac:dyDescent="0.2">
      <c r="A266" s="173"/>
      <c r="B266" s="187" t="s">
        <v>70</v>
      </c>
      <c r="C266" s="186" t="str">
        <f t="shared" si="27"/>
        <v>П1167</v>
      </c>
      <c r="D266" s="272">
        <f t="shared" si="32"/>
        <v>0</v>
      </c>
      <c r="E266" s="272">
        <f t="shared" si="32"/>
        <v>0</v>
      </c>
      <c r="F266" s="272">
        <f t="shared" si="32"/>
        <v>0</v>
      </c>
      <c r="G266" s="272">
        <f t="shared" si="32"/>
        <v>0</v>
      </c>
      <c r="H266" s="272">
        <f t="shared" si="32"/>
        <v>0</v>
      </c>
      <c r="I266" s="272">
        <f t="shared" si="32"/>
        <v>0</v>
      </c>
      <c r="J266" s="272">
        <f t="shared" si="32"/>
        <v>0</v>
      </c>
      <c r="K266" s="272">
        <f t="shared" si="32"/>
        <v>0</v>
      </c>
      <c r="L266" s="272">
        <f t="shared" si="32"/>
        <v>0</v>
      </c>
      <c r="M266" s="272">
        <f t="shared" si="32"/>
        <v>0</v>
      </c>
      <c r="N266" s="272">
        <f t="shared" si="32"/>
        <v>0</v>
      </c>
      <c r="O266" s="272">
        <f t="shared" si="32"/>
        <v>0</v>
      </c>
      <c r="P266" s="164">
        <f t="shared" si="29"/>
        <v>0</v>
      </c>
    </row>
    <row r="267" spans="1:16" s="172" customFormat="1" hidden="1" outlineLevel="1" x14ac:dyDescent="0.2">
      <c r="A267" s="173"/>
      <c r="B267" s="187" t="s">
        <v>71</v>
      </c>
      <c r="C267" s="186" t="str">
        <f t="shared" si="27"/>
        <v>П1168</v>
      </c>
      <c r="D267" s="272">
        <f t="shared" si="32"/>
        <v>0</v>
      </c>
      <c r="E267" s="272">
        <f t="shared" si="32"/>
        <v>0</v>
      </c>
      <c r="F267" s="272">
        <f t="shared" si="32"/>
        <v>0</v>
      </c>
      <c r="G267" s="272">
        <f t="shared" si="32"/>
        <v>0</v>
      </c>
      <c r="H267" s="272">
        <f t="shared" si="32"/>
        <v>0</v>
      </c>
      <c r="I267" s="272">
        <f t="shared" si="32"/>
        <v>0</v>
      </c>
      <c r="J267" s="272">
        <f t="shared" si="32"/>
        <v>0</v>
      </c>
      <c r="K267" s="272">
        <f t="shared" si="32"/>
        <v>0</v>
      </c>
      <c r="L267" s="272">
        <f t="shared" si="32"/>
        <v>0</v>
      </c>
      <c r="M267" s="272">
        <f t="shared" si="32"/>
        <v>0</v>
      </c>
      <c r="N267" s="272">
        <f t="shared" si="32"/>
        <v>0</v>
      </c>
      <c r="O267" s="272">
        <f t="shared" si="32"/>
        <v>0</v>
      </c>
      <c r="P267" s="164">
        <f t="shared" si="29"/>
        <v>0</v>
      </c>
    </row>
    <row r="268" spans="1:16" s="172" customFormat="1" hidden="1" outlineLevel="1" x14ac:dyDescent="0.2">
      <c r="A268" s="173"/>
      <c r="B268" s="187" t="s">
        <v>74</v>
      </c>
      <c r="C268" s="186" t="str">
        <f t="shared" si="27"/>
        <v>П1172</v>
      </c>
      <c r="D268" s="272">
        <f t="shared" si="32"/>
        <v>0</v>
      </c>
      <c r="E268" s="272">
        <f t="shared" si="32"/>
        <v>0</v>
      </c>
      <c r="F268" s="272">
        <f t="shared" si="32"/>
        <v>0</v>
      </c>
      <c r="G268" s="272">
        <f t="shared" si="32"/>
        <v>0</v>
      </c>
      <c r="H268" s="272">
        <f t="shared" si="32"/>
        <v>0</v>
      </c>
      <c r="I268" s="272">
        <f t="shared" si="32"/>
        <v>0</v>
      </c>
      <c r="J268" s="272">
        <f t="shared" si="32"/>
        <v>0</v>
      </c>
      <c r="K268" s="272">
        <f t="shared" si="32"/>
        <v>0</v>
      </c>
      <c r="L268" s="272">
        <f t="shared" si="32"/>
        <v>0</v>
      </c>
      <c r="M268" s="272">
        <f t="shared" si="32"/>
        <v>0</v>
      </c>
      <c r="N268" s="272">
        <f t="shared" si="32"/>
        <v>0</v>
      </c>
      <c r="O268" s="272">
        <f t="shared" si="32"/>
        <v>0</v>
      </c>
      <c r="P268" s="164">
        <f t="shared" si="29"/>
        <v>0</v>
      </c>
    </row>
    <row r="269" spans="1:16" s="172" customFormat="1" hidden="1" outlineLevel="1" x14ac:dyDescent="0.2">
      <c r="A269" s="173"/>
      <c r="B269" s="187" t="s">
        <v>83</v>
      </c>
      <c r="C269" s="186" t="str">
        <f t="shared" si="27"/>
        <v>П1177</v>
      </c>
      <c r="D269" s="272">
        <f t="shared" si="32"/>
        <v>0</v>
      </c>
      <c r="E269" s="272">
        <f t="shared" si="32"/>
        <v>0</v>
      </c>
      <c r="F269" s="272">
        <f t="shared" si="32"/>
        <v>0</v>
      </c>
      <c r="G269" s="272">
        <f t="shared" si="32"/>
        <v>0</v>
      </c>
      <c r="H269" s="272">
        <f t="shared" si="32"/>
        <v>0</v>
      </c>
      <c r="I269" s="272">
        <f t="shared" si="32"/>
        <v>0</v>
      </c>
      <c r="J269" s="272">
        <f t="shared" si="32"/>
        <v>0</v>
      </c>
      <c r="K269" s="272">
        <f t="shared" si="32"/>
        <v>0</v>
      </c>
      <c r="L269" s="272">
        <f t="shared" si="32"/>
        <v>0</v>
      </c>
      <c r="M269" s="272">
        <f t="shared" si="32"/>
        <v>0</v>
      </c>
      <c r="N269" s="272">
        <f t="shared" si="32"/>
        <v>0</v>
      </c>
      <c r="O269" s="272">
        <f t="shared" si="32"/>
        <v>0</v>
      </c>
      <c r="P269" s="164">
        <f t="shared" si="29"/>
        <v>0</v>
      </c>
    </row>
    <row r="270" spans="1:16" s="172" customFormat="1" hidden="1" outlineLevel="1" x14ac:dyDescent="0.2">
      <c r="A270" s="173"/>
      <c r="B270" s="187" t="s">
        <v>86</v>
      </c>
      <c r="C270" s="186" t="str">
        <f t="shared" si="27"/>
        <v>П1181</v>
      </c>
      <c r="D270" s="272">
        <f t="shared" si="32"/>
        <v>0</v>
      </c>
      <c r="E270" s="272">
        <f t="shared" si="32"/>
        <v>0</v>
      </c>
      <c r="F270" s="272">
        <f t="shared" si="32"/>
        <v>0</v>
      </c>
      <c r="G270" s="272">
        <f t="shared" si="32"/>
        <v>0</v>
      </c>
      <c r="H270" s="272">
        <f t="shared" si="32"/>
        <v>0</v>
      </c>
      <c r="I270" s="272">
        <f t="shared" si="32"/>
        <v>0</v>
      </c>
      <c r="J270" s="272">
        <f t="shared" si="32"/>
        <v>0</v>
      </c>
      <c r="K270" s="272">
        <f t="shared" si="32"/>
        <v>0</v>
      </c>
      <c r="L270" s="272">
        <f t="shared" si="32"/>
        <v>0</v>
      </c>
      <c r="M270" s="272">
        <f t="shared" si="32"/>
        <v>0</v>
      </c>
      <c r="N270" s="272">
        <f t="shared" si="32"/>
        <v>0</v>
      </c>
      <c r="O270" s="272">
        <f t="shared" si="32"/>
        <v>0</v>
      </c>
      <c r="P270" s="164">
        <f t="shared" si="29"/>
        <v>0</v>
      </c>
    </row>
    <row r="271" spans="1:16" s="172" customFormat="1" hidden="1" outlineLevel="1" x14ac:dyDescent="0.2">
      <c r="A271" s="173"/>
      <c r="B271" s="187" t="s">
        <v>87</v>
      </c>
      <c r="C271" s="186" t="str">
        <f t="shared" si="27"/>
        <v>П1182</v>
      </c>
      <c r="D271" s="272">
        <f t="shared" si="32"/>
        <v>0</v>
      </c>
      <c r="E271" s="272">
        <f t="shared" si="32"/>
        <v>0</v>
      </c>
      <c r="F271" s="272">
        <f t="shared" si="32"/>
        <v>0</v>
      </c>
      <c r="G271" s="272">
        <f t="shared" si="32"/>
        <v>0</v>
      </c>
      <c r="H271" s="272">
        <f t="shared" si="32"/>
        <v>0</v>
      </c>
      <c r="I271" s="272">
        <f t="shared" si="32"/>
        <v>0</v>
      </c>
      <c r="J271" s="272">
        <f t="shared" si="32"/>
        <v>0</v>
      </c>
      <c r="K271" s="272">
        <f t="shared" si="32"/>
        <v>0</v>
      </c>
      <c r="L271" s="272">
        <f t="shared" si="32"/>
        <v>0</v>
      </c>
      <c r="M271" s="272">
        <f t="shared" si="32"/>
        <v>0</v>
      </c>
      <c r="N271" s="272">
        <f t="shared" si="32"/>
        <v>0</v>
      </c>
      <c r="O271" s="272">
        <f t="shared" si="32"/>
        <v>0</v>
      </c>
      <c r="P271" s="164">
        <f t="shared" si="29"/>
        <v>0</v>
      </c>
    </row>
    <row r="272" spans="1:16" s="172" customFormat="1" hidden="1" outlineLevel="1" x14ac:dyDescent="0.2">
      <c r="A272" s="173"/>
      <c r="B272" s="187" t="s">
        <v>88</v>
      </c>
      <c r="C272" s="186" t="str">
        <f t="shared" si="27"/>
        <v>П1183</v>
      </c>
      <c r="D272" s="272">
        <f t="shared" ref="D272:O281" si="33">VLOOKUP($B272,$B$14:$O$122,COLUMN(D:D)-1,FALSE)-VLOOKUP($B272,$B$124:$O$229,COLUMN(D:D)-1,FALSE)</f>
        <v>0</v>
      </c>
      <c r="E272" s="272">
        <f t="shared" si="33"/>
        <v>0</v>
      </c>
      <c r="F272" s="272">
        <f t="shared" si="33"/>
        <v>0</v>
      </c>
      <c r="G272" s="272">
        <f t="shared" si="33"/>
        <v>0</v>
      </c>
      <c r="H272" s="272">
        <f t="shared" si="33"/>
        <v>0</v>
      </c>
      <c r="I272" s="272">
        <f t="shared" si="33"/>
        <v>0</v>
      </c>
      <c r="J272" s="272">
        <f t="shared" si="33"/>
        <v>0</v>
      </c>
      <c r="K272" s="272">
        <f t="shared" si="33"/>
        <v>0</v>
      </c>
      <c r="L272" s="272">
        <f t="shared" si="33"/>
        <v>0</v>
      </c>
      <c r="M272" s="272">
        <f t="shared" si="33"/>
        <v>0</v>
      </c>
      <c r="N272" s="272">
        <f t="shared" si="33"/>
        <v>0</v>
      </c>
      <c r="O272" s="272">
        <f t="shared" si="33"/>
        <v>0</v>
      </c>
      <c r="P272" s="164">
        <f t="shared" si="29"/>
        <v>0</v>
      </c>
    </row>
    <row r="273" spans="1:16" s="172" customFormat="1" hidden="1" outlineLevel="1" x14ac:dyDescent="0.2">
      <c r="A273" s="173"/>
      <c r="B273" s="187" t="s">
        <v>89</v>
      </c>
      <c r="C273" s="186" t="str">
        <f t="shared" si="27"/>
        <v>П1184</v>
      </c>
      <c r="D273" s="272">
        <f t="shared" si="33"/>
        <v>0</v>
      </c>
      <c r="E273" s="272">
        <f t="shared" si="33"/>
        <v>0</v>
      </c>
      <c r="F273" s="272">
        <f t="shared" si="33"/>
        <v>0</v>
      </c>
      <c r="G273" s="272">
        <f t="shared" si="33"/>
        <v>0</v>
      </c>
      <c r="H273" s="272">
        <f t="shared" si="33"/>
        <v>0</v>
      </c>
      <c r="I273" s="272">
        <f t="shared" si="33"/>
        <v>0</v>
      </c>
      <c r="J273" s="272">
        <f t="shared" si="33"/>
        <v>0</v>
      </c>
      <c r="K273" s="272">
        <f t="shared" si="33"/>
        <v>0</v>
      </c>
      <c r="L273" s="272">
        <f t="shared" si="33"/>
        <v>0</v>
      </c>
      <c r="M273" s="272">
        <f t="shared" si="33"/>
        <v>0</v>
      </c>
      <c r="N273" s="272">
        <f t="shared" si="33"/>
        <v>0</v>
      </c>
      <c r="O273" s="272">
        <f t="shared" si="33"/>
        <v>0</v>
      </c>
      <c r="P273" s="164">
        <f t="shared" si="29"/>
        <v>0</v>
      </c>
    </row>
    <row r="274" spans="1:16" s="172" customFormat="1" hidden="1" outlineLevel="1" x14ac:dyDescent="0.2">
      <c r="A274" s="173"/>
      <c r="B274" s="187" t="s">
        <v>90</v>
      </c>
      <c r="C274" s="186" t="str">
        <f t="shared" si="27"/>
        <v>П1185</v>
      </c>
      <c r="D274" s="272">
        <f t="shared" si="33"/>
        <v>0</v>
      </c>
      <c r="E274" s="272">
        <f t="shared" si="33"/>
        <v>0</v>
      </c>
      <c r="F274" s="272">
        <f t="shared" si="33"/>
        <v>0</v>
      </c>
      <c r="G274" s="272">
        <f t="shared" si="33"/>
        <v>0</v>
      </c>
      <c r="H274" s="272">
        <f t="shared" si="33"/>
        <v>0</v>
      </c>
      <c r="I274" s="272">
        <f t="shared" si="33"/>
        <v>0</v>
      </c>
      <c r="J274" s="272">
        <f t="shared" si="33"/>
        <v>0</v>
      </c>
      <c r="K274" s="272">
        <f t="shared" si="33"/>
        <v>0</v>
      </c>
      <c r="L274" s="272">
        <f t="shared" si="33"/>
        <v>0</v>
      </c>
      <c r="M274" s="272">
        <f t="shared" si="33"/>
        <v>0</v>
      </c>
      <c r="N274" s="272">
        <f t="shared" si="33"/>
        <v>0</v>
      </c>
      <c r="O274" s="272">
        <f t="shared" si="33"/>
        <v>0</v>
      </c>
      <c r="P274" s="164">
        <f t="shared" si="29"/>
        <v>0</v>
      </c>
    </row>
    <row r="275" spans="1:16" s="172" customFormat="1" hidden="1" outlineLevel="1" x14ac:dyDescent="0.2">
      <c r="A275" s="173"/>
      <c r="B275" s="187" t="s">
        <v>91</v>
      </c>
      <c r="C275" s="186" t="str">
        <f t="shared" si="27"/>
        <v>П1186</v>
      </c>
      <c r="D275" s="272">
        <f t="shared" si="33"/>
        <v>0</v>
      </c>
      <c r="E275" s="272">
        <f t="shared" si="33"/>
        <v>0</v>
      </c>
      <c r="F275" s="272">
        <f t="shared" si="33"/>
        <v>0</v>
      </c>
      <c r="G275" s="272">
        <f t="shared" si="33"/>
        <v>0</v>
      </c>
      <c r="H275" s="272">
        <f t="shared" si="33"/>
        <v>0</v>
      </c>
      <c r="I275" s="272">
        <f t="shared" si="33"/>
        <v>0</v>
      </c>
      <c r="J275" s="272">
        <f t="shared" si="33"/>
        <v>0</v>
      </c>
      <c r="K275" s="272">
        <f t="shared" si="33"/>
        <v>0</v>
      </c>
      <c r="L275" s="272">
        <f t="shared" si="33"/>
        <v>0</v>
      </c>
      <c r="M275" s="272">
        <f t="shared" si="33"/>
        <v>0</v>
      </c>
      <c r="N275" s="272">
        <f t="shared" si="33"/>
        <v>0</v>
      </c>
      <c r="O275" s="272">
        <f t="shared" si="33"/>
        <v>0</v>
      </c>
      <c r="P275" s="164">
        <f t="shared" si="29"/>
        <v>0</v>
      </c>
    </row>
    <row r="276" spans="1:16" s="172" customFormat="1" hidden="1" outlineLevel="1" x14ac:dyDescent="0.2">
      <c r="A276" s="173"/>
      <c r="B276" s="187" t="s">
        <v>92</v>
      </c>
      <c r="C276" s="186" t="str">
        <f t="shared" si="27"/>
        <v>П1187</v>
      </c>
      <c r="D276" s="272">
        <f t="shared" si="33"/>
        <v>0</v>
      </c>
      <c r="E276" s="272">
        <f t="shared" si="33"/>
        <v>0</v>
      </c>
      <c r="F276" s="272">
        <f t="shared" si="33"/>
        <v>0</v>
      </c>
      <c r="G276" s="272">
        <f t="shared" si="33"/>
        <v>0</v>
      </c>
      <c r="H276" s="272">
        <f t="shared" si="33"/>
        <v>0</v>
      </c>
      <c r="I276" s="272">
        <f t="shared" si="33"/>
        <v>0</v>
      </c>
      <c r="J276" s="272">
        <f t="shared" si="33"/>
        <v>0</v>
      </c>
      <c r="K276" s="272">
        <f t="shared" si="33"/>
        <v>0</v>
      </c>
      <c r="L276" s="272">
        <f t="shared" si="33"/>
        <v>0</v>
      </c>
      <c r="M276" s="272">
        <f t="shared" si="33"/>
        <v>0</v>
      </c>
      <c r="N276" s="272">
        <f t="shared" si="33"/>
        <v>0</v>
      </c>
      <c r="O276" s="272">
        <f t="shared" si="33"/>
        <v>0</v>
      </c>
      <c r="P276" s="164">
        <f t="shared" si="29"/>
        <v>0</v>
      </c>
    </row>
    <row r="277" spans="1:16" s="172" customFormat="1" hidden="1" outlineLevel="1" x14ac:dyDescent="0.2">
      <c r="A277" s="173"/>
      <c r="B277" s="187" t="s">
        <v>93</v>
      </c>
      <c r="C277" s="186" t="str">
        <f t="shared" si="27"/>
        <v>П1188</v>
      </c>
      <c r="D277" s="272">
        <f t="shared" si="33"/>
        <v>0</v>
      </c>
      <c r="E277" s="272">
        <f t="shared" si="33"/>
        <v>0</v>
      </c>
      <c r="F277" s="272">
        <f t="shared" si="33"/>
        <v>0</v>
      </c>
      <c r="G277" s="272">
        <f t="shared" si="33"/>
        <v>0</v>
      </c>
      <c r="H277" s="272">
        <f t="shared" si="33"/>
        <v>0</v>
      </c>
      <c r="I277" s="272">
        <f t="shared" si="33"/>
        <v>0</v>
      </c>
      <c r="J277" s="272">
        <f t="shared" si="33"/>
        <v>0</v>
      </c>
      <c r="K277" s="272">
        <f t="shared" si="33"/>
        <v>0</v>
      </c>
      <c r="L277" s="272">
        <f t="shared" si="33"/>
        <v>0</v>
      </c>
      <c r="M277" s="272">
        <f t="shared" si="33"/>
        <v>0</v>
      </c>
      <c r="N277" s="272">
        <f t="shared" si="33"/>
        <v>0</v>
      </c>
      <c r="O277" s="272">
        <f t="shared" si="33"/>
        <v>0</v>
      </c>
      <c r="P277" s="164">
        <f t="shared" si="29"/>
        <v>0</v>
      </c>
    </row>
    <row r="278" spans="1:16" s="172" customFormat="1" hidden="1" outlineLevel="1" x14ac:dyDescent="0.2">
      <c r="A278" s="173"/>
      <c r="B278" s="187" t="s">
        <v>94</v>
      </c>
      <c r="C278" s="186" t="str">
        <f t="shared" si="27"/>
        <v>П1189</v>
      </c>
      <c r="D278" s="272">
        <f t="shared" si="33"/>
        <v>0</v>
      </c>
      <c r="E278" s="272">
        <f t="shared" si="33"/>
        <v>0</v>
      </c>
      <c r="F278" s="272">
        <f t="shared" si="33"/>
        <v>0</v>
      </c>
      <c r="G278" s="272">
        <f t="shared" si="33"/>
        <v>0</v>
      </c>
      <c r="H278" s="272">
        <f t="shared" si="33"/>
        <v>0</v>
      </c>
      <c r="I278" s="272">
        <f t="shared" si="33"/>
        <v>0</v>
      </c>
      <c r="J278" s="272">
        <f t="shared" si="33"/>
        <v>0</v>
      </c>
      <c r="K278" s="272">
        <f t="shared" si="33"/>
        <v>0</v>
      </c>
      <c r="L278" s="272">
        <f t="shared" si="33"/>
        <v>0</v>
      </c>
      <c r="M278" s="272">
        <f t="shared" si="33"/>
        <v>0</v>
      </c>
      <c r="N278" s="272">
        <f t="shared" si="33"/>
        <v>0</v>
      </c>
      <c r="O278" s="272">
        <f t="shared" si="33"/>
        <v>0</v>
      </c>
      <c r="P278" s="164">
        <f t="shared" si="29"/>
        <v>0</v>
      </c>
    </row>
    <row r="279" spans="1:16" s="172" customFormat="1" hidden="1" outlineLevel="1" x14ac:dyDescent="0.2">
      <c r="A279" s="173"/>
      <c r="B279" s="187" t="s">
        <v>95</v>
      </c>
      <c r="C279" s="186" t="str">
        <f t="shared" si="27"/>
        <v>П1190</v>
      </c>
      <c r="D279" s="272">
        <f t="shared" si="33"/>
        <v>0</v>
      </c>
      <c r="E279" s="272">
        <f t="shared" si="33"/>
        <v>0</v>
      </c>
      <c r="F279" s="272">
        <f t="shared" si="33"/>
        <v>0</v>
      </c>
      <c r="G279" s="272">
        <f t="shared" si="33"/>
        <v>0</v>
      </c>
      <c r="H279" s="272">
        <f t="shared" si="33"/>
        <v>0</v>
      </c>
      <c r="I279" s="272">
        <f t="shared" si="33"/>
        <v>0</v>
      </c>
      <c r="J279" s="272">
        <f t="shared" si="33"/>
        <v>0</v>
      </c>
      <c r="K279" s="272">
        <f t="shared" si="33"/>
        <v>0</v>
      </c>
      <c r="L279" s="272">
        <f t="shared" si="33"/>
        <v>0</v>
      </c>
      <c r="M279" s="272">
        <f t="shared" si="33"/>
        <v>0</v>
      </c>
      <c r="N279" s="272">
        <f t="shared" si="33"/>
        <v>0</v>
      </c>
      <c r="O279" s="272">
        <f t="shared" si="33"/>
        <v>0</v>
      </c>
      <c r="P279" s="164">
        <f t="shared" si="29"/>
        <v>0</v>
      </c>
    </row>
    <row r="280" spans="1:16" s="172" customFormat="1" hidden="1" outlineLevel="1" x14ac:dyDescent="0.2">
      <c r="A280" s="173"/>
      <c r="B280" s="187" t="s">
        <v>96</v>
      </c>
      <c r="C280" s="186" t="str">
        <f t="shared" si="27"/>
        <v>П1191</v>
      </c>
      <c r="D280" s="272">
        <f t="shared" si="33"/>
        <v>0</v>
      </c>
      <c r="E280" s="272">
        <f t="shared" si="33"/>
        <v>0</v>
      </c>
      <c r="F280" s="272">
        <f t="shared" si="33"/>
        <v>0</v>
      </c>
      <c r="G280" s="272">
        <f t="shared" si="33"/>
        <v>0</v>
      </c>
      <c r="H280" s="272">
        <f t="shared" si="33"/>
        <v>0</v>
      </c>
      <c r="I280" s="272">
        <f t="shared" si="33"/>
        <v>0</v>
      </c>
      <c r="J280" s="272">
        <f t="shared" si="33"/>
        <v>0</v>
      </c>
      <c r="K280" s="272">
        <f t="shared" si="33"/>
        <v>0</v>
      </c>
      <c r="L280" s="272">
        <f t="shared" si="33"/>
        <v>0</v>
      </c>
      <c r="M280" s="272">
        <f t="shared" si="33"/>
        <v>0</v>
      </c>
      <c r="N280" s="272">
        <f t="shared" si="33"/>
        <v>0</v>
      </c>
      <c r="O280" s="272">
        <f t="shared" si="33"/>
        <v>0</v>
      </c>
      <c r="P280" s="164">
        <f t="shared" ref="P280:P340" si="34">SUM(D280,E280,F280,G280,H280,I280,J280,K280,L280,M280,N280,O280)</f>
        <v>0</v>
      </c>
    </row>
    <row r="281" spans="1:16" s="172" customFormat="1" hidden="1" outlineLevel="1" x14ac:dyDescent="0.2">
      <c r="A281" s="173"/>
      <c r="B281" s="187" t="s">
        <v>97</v>
      </c>
      <c r="C281" s="186" t="str">
        <f t="shared" si="27"/>
        <v>П1192</v>
      </c>
      <c r="D281" s="272">
        <f t="shared" si="33"/>
        <v>0</v>
      </c>
      <c r="E281" s="272">
        <f t="shared" si="33"/>
        <v>0</v>
      </c>
      <c r="F281" s="272">
        <f t="shared" si="33"/>
        <v>0</v>
      </c>
      <c r="G281" s="272">
        <f t="shared" si="33"/>
        <v>0</v>
      </c>
      <c r="H281" s="272">
        <f t="shared" si="33"/>
        <v>0</v>
      </c>
      <c r="I281" s="272">
        <f t="shared" si="33"/>
        <v>0</v>
      </c>
      <c r="J281" s="272">
        <f t="shared" si="33"/>
        <v>0</v>
      </c>
      <c r="K281" s="272">
        <f t="shared" si="33"/>
        <v>0</v>
      </c>
      <c r="L281" s="272">
        <f t="shared" si="33"/>
        <v>0</v>
      </c>
      <c r="M281" s="272">
        <f t="shared" si="33"/>
        <v>0</v>
      </c>
      <c r="N281" s="272">
        <f t="shared" si="33"/>
        <v>0</v>
      </c>
      <c r="O281" s="272">
        <f t="shared" si="33"/>
        <v>0</v>
      </c>
      <c r="P281" s="164">
        <f t="shared" si="34"/>
        <v>0</v>
      </c>
    </row>
    <row r="282" spans="1:16" s="172" customFormat="1" hidden="1" outlineLevel="1" x14ac:dyDescent="0.2">
      <c r="A282" s="173"/>
      <c r="B282" s="187" t="s">
        <v>98</v>
      </c>
      <c r="C282" s="186" t="str">
        <f t="shared" si="27"/>
        <v>П1193</v>
      </c>
      <c r="D282" s="272">
        <f t="shared" ref="D282:O292" si="35">VLOOKUP($B282,$B$14:$O$122,COLUMN(D:D)-1,FALSE)-VLOOKUP($B282,$B$124:$O$229,COLUMN(D:D)-1,FALSE)</f>
        <v>0</v>
      </c>
      <c r="E282" s="272">
        <f t="shared" si="35"/>
        <v>0</v>
      </c>
      <c r="F282" s="272">
        <f t="shared" si="35"/>
        <v>0</v>
      </c>
      <c r="G282" s="272">
        <f t="shared" si="35"/>
        <v>0</v>
      </c>
      <c r="H282" s="272">
        <f t="shared" si="35"/>
        <v>0</v>
      </c>
      <c r="I282" s="272">
        <f t="shared" si="35"/>
        <v>0</v>
      </c>
      <c r="J282" s="272">
        <f t="shared" si="35"/>
        <v>0</v>
      </c>
      <c r="K282" s="272">
        <f t="shared" si="35"/>
        <v>0</v>
      </c>
      <c r="L282" s="272">
        <f t="shared" si="35"/>
        <v>0</v>
      </c>
      <c r="M282" s="272">
        <f t="shared" si="35"/>
        <v>0</v>
      </c>
      <c r="N282" s="272">
        <f t="shared" si="35"/>
        <v>0</v>
      </c>
      <c r="O282" s="272">
        <f t="shared" si="35"/>
        <v>0</v>
      </c>
      <c r="P282" s="164">
        <f t="shared" si="34"/>
        <v>0</v>
      </c>
    </row>
    <row r="283" spans="1:16" s="172" customFormat="1" hidden="1" outlineLevel="1" x14ac:dyDescent="0.2">
      <c r="A283" s="173"/>
      <c r="B283" s="187" t="s">
        <v>99</v>
      </c>
      <c r="C283" s="186" t="str">
        <f t="shared" si="27"/>
        <v>П1194</v>
      </c>
      <c r="D283" s="272">
        <f t="shared" si="35"/>
        <v>0</v>
      </c>
      <c r="E283" s="272">
        <f t="shared" si="35"/>
        <v>0</v>
      </c>
      <c r="F283" s="272">
        <f t="shared" si="35"/>
        <v>0</v>
      </c>
      <c r="G283" s="272">
        <f t="shared" si="35"/>
        <v>0</v>
      </c>
      <c r="H283" s="272">
        <f t="shared" si="35"/>
        <v>0</v>
      </c>
      <c r="I283" s="272">
        <f t="shared" si="35"/>
        <v>0</v>
      </c>
      <c r="J283" s="272">
        <f t="shared" si="35"/>
        <v>0</v>
      </c>
      <c r="K283" s="272">
        <f t="shared" si="35"/>
        <v>0</v>
      </c>
      <c r="L283" s="272">
        <f t="shared" si="35"/>
        <v>0</v>
      </c>
      <c r="M283" s="272">
        <f t="shared" si="35"/>
        <v>0</v>
      </c>
      <c r="N283" s="272">
        <f t="shared" si="35"/>
        <v>0</v>
      </c>
      <c r="O283" s="272">
        <f t="shared" si="35"/>
        <v>0</v>
      </c>
      <c r="P283" s="164">
        <f t="shared" si="34"/>
        <v>0</v>
      </c>
    </row>
    <row r="284" spans="1:16" s="172" customFormat="1" hidden="1" outlineLevel="1" x14ac:dyDescent="0.2">
      <c r="A284" s="173"/>
      <c r="B284" s="187" t="s">
        <v>100</v>
      </c>
      <c r="C284" s="186" t="str">
        <f t="shared" si="27"/>
        <v>П1195</v>
      </c>
      <c r="D284" s="272">
        <f t="shared" si="35"/>
        <v>0</v>
      </c>
      <c r="E284" s="272">
        <f t="shared" si="35"/>
        <v>0</v>
      </c>
      <c r="F284" s="272">
        <f t="shared" si="35"/>
        <v>0</v>
      </c>
      <c r="G284" s="272">
        <f t="shared" si="35"/>
        <v>0</v>
      </c>
      <c r="H284" s="272">
        <f t="shared" si="35"/>
        <v>0</v>
      </c>
      <c r="I284" s="272">
        <f t="shared" si="35"/>
        <v>0</v>
      </c>
      <c r="J284" s="272">
        <f t="shared" si="35"/>
        <v>0</v>
      </c>
      <c r="K284" s="272">
        <f t="shared" si="35"/>
        <v>0</v>
      </c>
      <c r="L284" s="272">
        <f t="shared" si="35"/>
        <v>0</v>
      </c>
      <c r="M284" s="272">
        <f t="shared" si="35"/>
        <v>0</v>
      </c>
      <c r="N284" s="272">
        <f t="shared" si="35"/>
        <v>0</v>
      </c>
      <c r="O284" s="272">
        <f t="shared" si="35"/>
        <v>0</v>
      </c>
      <c r="P284" s="164">
        <f t="shared" si="34"/>
        <v>0</v>
      </c>
    </row>
    <row r="285" spans="1:16" s="172" customFormat="1" hidden="1" outlineLevel="1" x14ac:dyDescent="0.2">
      <c r="A285" s="173"/>
      <c r="B285" s="187" t="s">
        <v>101</v>
      </c>
      <c r="C285" s="186" t="str">
        <f t="shared" si="27"/>
        <v>П1196</v>
      </c>
      <c r="D285" s="272">
        <f t="shared" si="35"/>
        <v>0</v>
      </c>
      <c r="E285" s="272">
        <f t="shared" si="35"/>
        <v>0</v>
      </c>
      <c r="F285" s="272">
        <f t="shared" si="35"/>
        <v>0</v>
      </c>
      <c r="G285" s="272">
        <f t="shared" si="35"/>
        <v>0</v>
      </c>
      <c r="H285" s="272">
        <f t="shared" si="35"/>
        <v>0</v>
      </c>
      <c r="I285" s="272">
        <f t="shared" si="35"/>
        <v>0</v>
      </c>
      <c r="J285" s="272">
        <f t="shared" si="35"/>
        <v>0</v>
      </c>
      <c r="K285" s="272">
        <f t="shared" si="35"/>
        <v>0</v>
      </c>
      <c r="L285" s="272">
        <f t="shared" si="35"/>
        <v>0</v>
      </c>
      <c r="M285" s="272">
        <f t="shared" si="35"/>
        <v>0</v>
      </c>
      <c r="N285" s="272">
        <f t="shared" si="35"/>
        <v>0</v>
      </c>
      <c r="O285" s="272">
        <f t="shared" si="35"/>
        <v>0</v>
      </c>
      <c r="P285" s="164">
        <f t="shared" si="34"/>
        <v>0</v>
      </c>
    </row>
    <row r="286" spans="1:16" s="172" customFormat="1" hidden="1" outlineLevel="1" x14ac:dyDescent="0.2">
      <c r="A286" s="173"/>
      <c r="B286" s="187" t="s">
        <v>102</v>
      </c>
      <c r="C286" s="186" t="str">
        <f t="shared" si="27"/>
        <v>П1197</v>
      </c>
      <c r="D286" s="272">
        <f t="shared" si="35"/>
        <v>0</v>
      </c>
      <c r="E286" s="272">
        <f t="shared" si="35"/>
        <v>0</v>
      </c>
      <c r="F286" s="272">
        <f t="shared" si="35"/>
        <v>0</v>
      </c>
      <c r="G286" s="272">
        <f t="shared" si="35"/>
        <v>0</v>
      </c>
      <c r="H286" s="272">
        <f t="shared" si="35"/>
        <v>0</v>
      </c>
      <c r="I286" s="272">
        <f t="shared" si="35"/>
        <v>0</v>
      </c>
      <c r="J286" s="272">
        <f t="shared" si="35"/>
        <v>0</v>
      </c>
      <c r="K286" s="272">
        <f t="shared" si="35"/>
        <v>0</v>
      </c>
      <c r="L286" s="272">
        <f t="shared" si="35"/>
        <v>0</v>
      </c>
      <c r="M286" s="272">
        <f t="shared" si="35"/>
        <v>0</v>
      </c>
      <c r="N286" s="272">
        <f t="shared" si="35"/>
        <v>0</v>
      </c>
      <c r="O286" s="272">
        <f t="shared" si="35"/>
        <v>0</v>
      </c>
      <c r="P286" s="164">
        <f t="shared" si="34"/>
        <v>0</v>
      </c>
    </row>
    <row r="287" spans="1:16" s="172" customFormat="1" hidden="1" outlineLevel="1" x14ac:dyDescent="0.2">
      <c r="A287" s="173"/>
      <c r="B287" s="187" t="s">
        <v>103</v>
      </c>
      <c r="C287" s="186" t="str">
        <f t="shared" ref="C287:C328" si="36">VLOOKUP($B287,ГП,3,FALSE)</f>
        <v>П1198</v>
      </c>
      <c r="D287" s="272">
        <f t="shared" si="35"/>
        <v>0</v>
      </c>
      <c r="E287" s="272">
        <f t="shared" si="35"/>
        <v>0</v>
      </c>
      <c r="F287" s="272">
        <f t="shared" si="35"/>
        <v>0</v>
      </c>
      <c r="G287" s="272">
        <f t="shared" si="35"/>
        <v>0</v>
      </c>
      <c r="H287" s="272">
        <f t="shared" si="35"/>
        <v>0</v>
      </c>
      <c r="I287" s="272">
        <f t="shared" si="35"/>
        <v>0</v>
      </c>
      <c r="J287" s="272">
        <f t="shared" si="35"/>
        <v>0</v>
      </c>
      <c r="K287" s="272">
        <f t="shared" si="35"/>
        <v>0</v>
      </c>
      <c r="L287" s="272">
        <f t="shared" si="35"/>
        <v>0</v>
      </c>
      <c r="M287" s="272">
        <f t="shared" si="35"/>
        <v>0</v>
      </c>
      <c r="N287" s="272">
        <f t="shared" si="35"/>
        <v>0</v>
      </c>
      <c r="O287" s="272">
        <f t="shared" si="35"/>
        <v>0</v>
      </c>
      <c r="P287" s="164">
        <f t="shared" si="34"/>
        <v>0</v>
      </c>
    </row>
    <row r="288" spans="1:16" s="172" customFormat="1" hidden="1" outlineLevel="1" x14ac:dyDescent="0.2">
      <c r="A288" s="173"/>
      <c r="B288" s="187" t="s">
        <v>104</v>
      </c>
      <c r="C288" s="186" t="str">
        <f t="shared" si="36"/>
        <v>П1199</v>
      </c>
      <c r="D288" s="272">
        <f t="shared" si="35"/>
        <v>0</v>
      </c>
      <c r="E288" s="272">
        <f t="shared" si="35"/>
        <v>0</v>
      </c>
      <c r="F288" s="272">
        <f t="shared" si="35"/>
        <v>0</v>
      </c>
      <c r="G288" s="272">
        <f t="shared" si="35"/>
        <v>0</v>
      </c>
      <c r="H288" s="272">
        <f t="shared" si="35"/>
        <v>0</v>
      </c>
      <c r="I288" s="272">
        <f t="shared" si="35"/>
        <v>0</v>
      </c>
      <c r="J288" s="272">
        <f t="shared" si="35"/>
        <v>0</v>
      </c>
      <c r="K288" s="272">
        <f t="shared" si="35"/>
        <v>0</v>
      </c>
      <c r="L288" s="272">
        <f t="shared" si="35"/>
        <v>0</v>
      </c>
      <c r="M288" s="272">
        <f t="shared" si="35"/>
        <v>0</v>
      </c>
      <c r="N288" s="272">
        <f t="shared" si="35"/>
        <v>0</v>
      </c>
      <c r="O288" s="272">
        <f t="shared" si="35"/>
        <v>0</v>
      </c>
      <c r="P288" s="164">
        <f t="shared" si="34"/>
        <v>0</v>
      </c>
    </row>
    <row r="289" spans="1:16" s="172" customFormat="1" hidden="1" outlineLevel="1" x14ac:dyDescent="0.2">
      <c r="A289" s="173"/>
      <c r="B289" s="187" t="s">
        <v>105</v>
      </c>
      <c r="C289" s="186" t="str">
        <f t="shared" si="36"/>
        <v>П1200</v>
      </c>
      <c r="D289" s="272">
        <f t="shared" si="35"/>
        <v>0</v>
      </c>
      <c r="E289" s="272">
        <f t="shared" si="35"/>
        <v>0</v>
      </c>
      <c r="F289" s="272">
        <f t="shared" si="35"/>
        <v>0</v>
      </c>
      <c r="G289" s="272">
        <f t="shared" si="35"/>
        <v>0</v>
      </c>
      <c r="H289" s="272">
        <f t="shared" si="35"/>
        <v>0</v>
      </c>
      <c r="I289" s="272">
        <f t="shared" si="35"/>
        <v>0</v>
      </c>
      <c r="J289" s="272">
        <f t="shared" si="35"/>
        <v>0</v>
      </c>
      <c r="K289" s="272">
        <f t="shared" si="35"/>
        <v>0</v>
      </c>
      <c r="L289" s="272">
        <f t="shared" si="35"/>
        <v>0</v>
      </c>
      <c r="M289" s="272">
        <f t="shared" si="35"/>
        <v>0</v>
      </c>
      <c r="N289" s="272">
        <f t="shared" si="35"/>
        <v>0</v>
      </c>
      <c r="O289" s="272">
        <f t="shared" si="35"/>
        <v>0</v>
      </c>
      <c r="P289" s="164">
        <f t="shared" si="34"/>
        <v>0</v>
      </c>
    </row>
    <row r="290" spans="1:16" s="172" customFormat="1" hidden="1" outlineLevel="1" x14ac:dyDescent="0.2">
      <c r="A290" s="173"/>
      <c r="B290" s="187" t="s">
        <v>106</v>
      </c>
      <c r="C290" s="186" t="str">
        <f t="shared" si="36"/>
        <v>П1201</v>
      </c>
      <c r="D290" s="272">
        <f t="shared" si="35"/>
        <v>0</v>
      </c>
      <c r="E290" s="272">
        <f t="shared" si="35"/>
        <v>0</v>
      </c>
      <c r="F290" s="272">
        <f t="shared" si="35"/>
        <v>0</v>
      </c>
      <c r="G290" s="272">
        <f t="shared" si="35"/>
        <v>0</v>
      </c>
      <c r="H290" s="272">
        <f t="shared" si="35"/>
        <v>0</v>
      </c>
      <c r="I290" s="272">
        <f t="shared" si="35"/>
        <v>0</v>
      </c>
      <c r="J290" s="272">
        <f t="shared" si="35"/>
        <v>0</v>
      </c>
      <c r="K290" s="272">
        <f t="shared" si="35"/>
        <v>0</v>
      </c>
      <c r="L290" s="272">
        <f t="shared" si="35"/>
        <v>0</v>
      </c>
      <c r="M290" s="272">
        <f t="shared" si="35"/>
        <v>0</v>
      </c>
      <c r="N290" s="272">
        <f t="shared" si="35"/>
        <v>0</v>
      </c>
      <c r="O290" s="272">
        <f t="shared" si="35"/>
        <v>0</v>
      </c>
      <c r="P290" s="164">
        <f t="shared" si="34"/>
        <v>0</v>
      </c>
    </row>
    <row r="291" spans="1:16" s="172" customFormat="1" hidden="1" outlineLevel="1" x14ac:dyDescent="0.2">
      <c r="A291" s="173"/>
      <c r="B291" s="187" t="s">
        <v>109</v>
      </c>
      <c r="C291" s="186" t="str">
        <f t="shared" si="36"/>
        <v>П1205</v>
      </c>
      <c r="D291" s="272">
        <f t="shared" si="35"/>
        <v>0</v>
      </c>
      <c r="E291" s="272">
        <f t="shared" si="35"/>
        <v>0</v>
      </c>
      <c r="F291" s="272">
        <f t="shared" si="35"/>
        <v>0</v>
      </c>
      <c r="G291" s="272">
        <f t="shared" si="35"/>
        <v>0</v>
      </c>
      <c r="H291" s="272">
        <f t="shared" si="35"/>
        <v>0</v>
      </c>
      <c r="I291" s="272">
        <f t="shared" si="35"/>
        <v>0</v>
      </c>
      <c r="J291" s="272">
        <f t="shared" si="35"/>
        <v>0</v>
      </c>
      <c r="K291" s="272">
        <f t="shared" si="35"/>
        <v>0</v>
      </c>
      <c r="L291" s="272">
        <f t="shared" si="35"/>
        <v>0</v>
      </c>
      <c r="M291" s="272">
        <f t="shared" si="35"/>
        <v>0</v>
      </c>
      <c r="N291" s="272">
        <f t="shared" si="35"/>
        <v>0</v>
      </c>
      <c r="O291" s="272">
        <f t="shared" si="35"/>
        <v>0</v>
      </c>
      <c r="P291" s="164">
        <f t="shared" si="34"/>
        <v>0</v>
      </c>
    </row>
    <row r="292" spans="1:16" s="172" customFormat="1" hidden="1" outlineLevel="1" x14ac:dyDescent="0.2">
      <c r="A292" s="173"/>
      <c r="B292" s="187" t="s">
        <v>110</v>
      </c>
      <c r="C292" s="186" t="str">
        <f t="shared" si="36"/>
        <v>П1206</v>
      </c>
      <c r="D292" s="272">
        <f t="shared" si="35"/>
        <v>0</v>
      </c>
      <c r="E292" s="272">
        <f t="shared" si="35"/>
        <v>0</v>
      </c>
      <c r="F292" s="272">
        <f t="shared" si="35"/>
        <v>0</v>
      </c>
      <c r="G292" s="272">
        <f t="shared" si="35"/>
        <v>0</v>
      </c>
      <c r="H292" s="272">
        <f t="shared" si="35"/>
        <v>0</v>
      </c>
      <c r="I292" s="272">
        <f t="shared" si="35"/>
        <v>0</v>
      </c>
      <c r="J292" s="272">
        <f t="shared" si="35"/>
        <v>0</v>
      </c>
      <c r="K292" s="272">
        <f t="shared" si="35"/>
        <v>0</v>
      </c>
      <c r="L292" s="272">
        <f t="shared" si="35"/>
        <v>0</v>
      </c>
      <c r="M292" s="272">
        <f t="shared" si="35"/>
        <v>0</v>
      </c>
      <c r="N292" s="272">
        <f t="shared" si="35"/>
        <v>0</v>
      </c>
      <c r="O292" s="272">
        <f t="shared" si="35"/>
        <v>0</v>
      </c>
      <c r="P292" s="164">
        <f t="shared" si="34"/>
        <v>0</v>
      </c>
    </row>
    <row r="293" spans="1:16" collapsed="1" x14ac:dyDescent="0.2">
      <c r="A293" s="161"/>
      <c r="B293" s="188" t="s">
        <v>381</v>
      </c>
      <c r="C293" s="192" t="str">
        <f t="shared" si="36"/>
        <v>Продукция 2</v>
      </c>
      <c r="D293" s="137">
        <f t="shared" ref="D293:O293" si="37">D82-D192</f>
        <v>0</v>
      </c>
      <c r="E293" s="193">
        <f t="shared" si="37"/>
        <v>0</v>
      </c>
      <c r="F293" s="193">
        <f t="shared" si="37"/>
        <v>0</v>
      </c>
      <c r="G293" s="193">
        <f t="shared" si="37"/>
        <v>0</v>
      </c>
      <c r="H293" s="193">
        <f t="shared" si="37"/>
        <v>0</v>
      </c>
      <c r="I293" s="193">
        <f t="shared" si="37"/>
        <v>0</v>
      </c>
      <c r="J293" s="193">
        <f t="shared" si="37"/>
        <v>0</v>
      </c>
      <c r="K293" s="193">
        <f t="shared" si="37"/>
        <v>0</v>
      </c>
      <c r="L293" s="193">
        <f t="shared" si="37"/>
        <v>0</v>
      </c>
      <c r="M293" s="193">
        <f t="shared" si="37"/>
        <v>0</v>
      </c>
      <c r="N293" s="193">
        <f t="shared" si="37"/>
        <v>0</v>
      </c>
      <c r="O293" s="193">
        <f t="shared" si="37"/>
        <v>0</v>
      </c>
      <c r="P293" s="164">
        <f t="shared" si="34"/>
        <v>0</v>
      </c>
    </row>
    <row r="294" spans="1:16" s="172" customFormat="1" hidden="1" outlineLevel="1" x14ac:dyDescent="0.2">
      <c r="A294" s="173"/>
      <c r="B294" s="187" t="s">
        <v>904</v>
      </c>
      <c r="C294" s="186" t="str">
        <f t="shared" si="36"/>
        <v>П1210</v>
      </c>
      <c r="D294" s="272">
        <f t="shared" ref="D294:O303" si="38">VLOOKUP($B294,$B$14:$O$122,COLUMN(D:D)-1,FALSE)-VLOOKUP($B294,$B$124:$O$229,COLUMN(D:D)-1,FALSE)</f>
        <v>0</v>
      </c>
      <c r="E294" s="272">
        <f t="shared" si="38"/>
        <v>0</v>
      </c>
      <c r="F294" s="272">
        <f t="shared" si="38"/>
        <v>0</v>
      </c>
      <c r="G294" s="272">
        <f t="shared" si="38"/>
        <v>0</v>
      </c>
      <c r="H294" s="272">
        <f t="shared" si="38"/>
        <v>0</v>
      </c>
      <c r="I294" s="272">
        <f t="shared" si="38"/>
        <v>0</v>
      </c>
      <c r="J294" s="272">
        <f t="shared" si="38"/>
        <v>0</v>
      </c>
      <c r="K294" s="272">
        <f t="shared" si="38"/>
        <v>0</v>
      </c>
      <c r="L294" s="272">
        <f t="shared" si="38"/>
        <v>0</v>
      </c>
      <c r="M294" s="272">
        <f t="shared" si="38"/>
        <v>0</v>
      </c>
      <c r="N294" s="272">
        <f t="shared" si="38"/>
        <v>0</v>
      </c>
      <c r="O294" s="272">
        <f t="shared" si="38"/>
        <v>0</v>
      </c>
      <c r="P294" s="164">
        <f t="shared" si="34"/>
        <v>0</v>
      </c>
    </row>
    <row r="295" spans="1:16" s="172" customFormat="1" hidden="1" outlineLevel="1" x14ac:dyDescent="0.2">
      <c r="A295" s="173"/>
      <c r="B295" s="187" t="s">
        <v>908</v>
      </c>
      <c r="C295" s="186" t="str">
        <f t="shared" si="36"/>
        <v>П1211</v>
      </c>
      <c r="D295" s="272">
        <f t="shared" si="38"/>
        <v>0</v>
      </c>
      <c r="E295" s="272">
        <f t="shared" si="38"/>
        <v>0</v>
      </c>
      <c r="F295" s="272">
        <f t="shared" si="38"/>
        <v>0</v>
      </c>
      <c r="G295" s="272">
        <f t="shared" si="38"/>
        <v>0</v>
      </c>
      <c r="H295" s="272">
        <f t="shared" si="38"/>
        <v>0</v>
      </c>
      <c r="I295" s="272">
        <f t="shared" si="38"/>
        <v>0</v>
      </c>
      <c r="J295" s="272">
        <f t="shared" si="38"/>
        <v>0</v>
      </c>
      <c r="K295" s="272">
        <f t="shared" si="38"/>
        <v>0</v>
      </c>
      <c r="L295" s="272">
        <f t="shared" si="38"/>
        <v>0</v>
      </c>
      <c r="M295" s="272">
        <f t="shared" si="38"/>
        <v>0</v>
      </c>
      <c r="N295" s="272">
        <f t="shared" si="38"/>
        <v>0</v>
      </c>
      <c r="O295" s="272">
        <f t="shared" si="38"/>
        <v>0</v>
      </c>
      <c r="P295" s="164">
        <f t="shared" si="34"/>
        <v>0</v>
      </c>
    </row>
    <row r="296" spans="1:16" s="172" customFormat="1" hidden="1" outlineLevel="1" x14ac:dyDescent="0.2">
      <c r="A296" s="173"/>
      <c r="B296" s="187" t="s">
        <v>137</v>
      </c>
      <c r="C296" s="186" t="str">
        <f t="shared" si="36"/>
        <v>П1212</v>
      </c>
      <c r="D296" s="272">
        <f t="shared" si="38"/>
        <v>0</v>
      </c>
      <c r="E296" s="272">
        <f t="shared" si="38"/>
        <v>0</v>
      </c>
      <c r="F296" s="272">
        <f t="shared" si="38"/>
        <v>0</v>
      </c>
      <c r="G296" s="272">
        <f t="shared" si="38"/>
        <v>0</v>
      </c>
      <c r="H296" s="272">
        <f t="shared" si="38"/>
        <v>0</v>
      </c>
      <c r="I296" s="272">
        <f t="shared" si="38"/>
        <v>0</v>
      </c>
      <c r="J296" s="272">
        <f t="shared" si="38"/>
        <v>0</v>
      </c>
      <c r="K296" s="272">
        <f t="shared" si="38"/>
        <v>0</v>
      </c>
      <c r="L296" s="272">
        <f t="shared" si="38"/>
        <v>0</v>
      </c>
      <c r="M296" s="272">
        <f t="shared" si="38"/>
        <v>0</v>
      </c>
      <c r="N296" s="272">
        <f t="shared" si="38"/>
        <v>0</v>
      </c>
      <c r="O296" s="272">
        <f t="shared" si="38"/>
        <v>0</v>
      </c>
      <c r="P296" s="164">
        <f t="shared" si="34"/>
        <v>0</v>
      </c>
    </row>
    <row r="297" spans="1:16" s="172" customFormat="1" hidden="1" outlineLevel="1" x14ac:dyDescent="0.2">
      <c r="A297" s="173"/>
      <c r="B297" s="187" t="s">
        <v>138</v>
      </c>
      <c r="C297" s="186" t="str">
        <f t="shared" si="36"/>
        <v>П1213</v>
      </c>
      <c r="D297" s="272">
        <f t="shared" si="38"/>
        <v>0</v>
      </c>
      <c r="E297" s="272">
        <f t="shared" si="38"/>
        <v>0</v>
      </c>
      <c r="F297" s="272">
        <f t="shared" si="38"/>
        <v>0</v>
      </c>
      <c r="G297" s="272">
        <f t="shared" si="38"/>
        <v>0</v>
      </c>
      <c r="H297" s="272">
        <f t="shared" si="38"/>
        <v>0</v>
      </c>
      <c r="I297" s="272">
        <f t="shared" si="38"/>
        <v>0</v>
      </c>
      <c r="J297" s="272">
        <f t="shared" si="38"/>
        <v>0</v>
      </c>
      <c r="K297" s="272">
        <f t="shared" si="38"/>
        <v>0</v>
      </c>
      <c r="L297" s="272">
        <f t="shared" si="38"/>
        <v>0</v>
      </c>
      <c r="M297" s="272">
        <f t="shared" si="38"/>
        <v>0</v>
      </c>
      <c r="N297" s="272">
        <f t="shared" si="38"/>
        <v>0</v>
      </c>
      <c r="O297" s="272">
        <f t="shared" si="38"/>
        <v>0</v>
      </c>
      <c r="P297" s="164">
        <f t="shared" si="34"/>
        <v>0</v>
      </c>
    </row>
    <row r="298" spans="1:16" s="172" customFormat="1" hidden="1" outlineLevel="1" x14ac:dyDescent="0.2">
      <c r="A298" s="173"/>
      <c r="B298" s="187" t="s">
        <v>139</v>
      </c>
      <c r="C298" s="186" t="str">
        <f t="shared" si="36"/>
        <v>П1214</v>
      </c>
      <c r="D298" s="272">
        <f t="shared" si="38"/>
        <v>0</v>
      </c>
      <c r="E298" s="272">
        <f t="shared" si="38"/>
        <v>0</v>
      </c>
      <c r="F298" s="272">
        <f t="shared" si="38"/>
        <v>0</v>
      </c>
      <c r="G298" s="272">
        <f t="shared" si="38"/>
        <v>0</v>
      </c>
      <c r="H298" s="272">
        <f t="shared" si="38"/>
        <v>0</v>
      </c>
      <c r="I298" s="272">
        <f t="shared" si="38"/>
        <v>0</v>
      </c>
      <c r="J298" s="272">
        <f t="shared" si="38"/>
        <v>0</v>
      </c>
      <c r="K298" s="272">
        <f t="shared" si="38"/>
        <v>0</v>
      </c>
      <c r="L298" s="272">
        <f t="shared" si="38"/>
        <v>0</v>
      </c>
      <c r="M298" s="272">
        <f t="shared" si="38"/>
        <v>0</v>
      </c>
      <c r="N298" s="272">
        <f t="shared" si="38"/>
        <v>0</v>
      </c>
      <c r="O298" s="272">
        <f t="shared" si="38"/>
        <v>0</v>
      </c>
      <c r="P298" s="164">
        <f t="shared" si="34"/>
        <v>0</v>
      </c>
    </row>
    <row r="299" spans="1:16" s="172" customFormat="1" hidden="1" outlineLevel="1" x14ac:dyDescent="0.2">
      <c r="A299" s="173"/>
      <c r="B299" s="187" t="s">
        <v>140</v>
      </c>
      <c r="C299" s="186" t="str">
        <f t="shared" si="36"/>
        <v>П1215</v>
      </c>
      <c r="D299" s="272">
        <f t="shared" si="38"/>
        <v>0</v>
      </c>
      <c r="E299" s="272">
        <f t="shared" si="38"/>
        <v>0</v>
      </c>
      <c r="F299" s="272">
        <f t="shared" si="38"/>
        <v>0</v>
      </c>
      <c r="G299" s="272">
        <f t="shared" si="38"/>
        <v>0</v>
      </c>
      <c r="H299" s="272">
        <f t="shared" si="38"/>
        <v>0</v>
      </c>
      <c r="I299" s="272">
        <f t="shared" si="38"/>
        <v>0</v>
      </c>
      <c r="J299" s="272">
        <f t="shared" si="38"/>
        <v>0</v>
      </c>
      <c r="K299" s="272">
        <f t="shared" si="38"/>
        <v>0</v>
      </c>
      <c r="L299" s="272">
        <f t="shared" si="38"/>
        <v>0</v>
      </c>
      <c r="M299" s="272">
        <f t="shared" si="38"/>
        <v>0</v>
      </c>
      <c r="N299" s="272">
        <f t="shared" si="38"/>
        <v>0</v>
      </c>
      <c r="O299" s="272">
        <f t="shared" si="38"/>
        <v>0</v>
      </c>
      <c r="P299" s="164">
        <f t="shared" si="34"/>
        <v>0</v>
      </c>
    </row>
    <row r="300" spans="1:16" s="172" customFormat="1" hidden="1" outlineLevel="1" x14ac:dyDescent="0.2">
      <c r="A300" s="173"/>
      <c r="B300" s="187" t="s">
        <v>141</v>
      </c>
      <c r="C300" s="186" t="str">
        <f t="shared" si="36"/>
        <v>П1216</v>
      </c>
      <c r="D300" s="272">
        <f t="shared" si="38"/>
        <v>0</v>
      </c>
      <c r="E300" s="272">
        <f t="shared" si="38"/>
        <v>0</v>
      </c>
      <c r="F300" s="272">
        <f t="shared" si="38"/>
        <v>0</v>
      </c>
      <c r="G300" s="272">
        <f t="shared" si="38"/>
        <v>0</v>
      </c>
      <c r="H300" s="272">
        <f t="shared" si="38"/>
        <v>0</v>
      </c>
      <c r="I300" s="272">
        <f t="shared" si="38"/>
        <v>0</v>
      </c>
      <c r="J300" s="272">
        <f t="shared" si="38"/>
        <v>0</v>
      </c>
      <c r="K300" s="272">
        <f t="shared" si="38"/>
        <v>0</v>
      </c>
      <c r="L300" s="272">
        <f t="shared" si="38"/>
        <v>0</v>
      </c>
      <c r="M300" s="272">
        <f t="shared" si="38"/>
        <v>0</v>
      </c>
      <c r="N300" s="272">
        <f t="shared" si="38"/>
        <v>0</v>
      </c>
      <c r="O300" s="272">
        <f t="shared" si="38"/>
        <v>0</v>
      </c>
      <c r="P300" s="164">
        <f t="shared" si="34"/>
        <v>0</v>
      </c>
    </row>
    <row r="301" spans="1:16" s="172" customFormat="1" hidden="1" outlineLevel="1" x14ac:dyDescent="0.2">
      <c r="A301" s="173"/>
      <c r="B301" s="187" t="s">
        <v>142</v>
      </c>
      <c r="C301" s="186" t="str">
        <f t="shared" si="36"/>
        <v>П1217</v>
      </c>
      <c r="D301" s="272">
        <f t="shared" si="38"/>
        <v>0</v>
      </c>
      <c r="E301" s="272">
        <f t="shared" si="38"/>
        <v>0</v>
      </c>
      <c r="F301" s="272">
        <f t="shared" si="38"/>
        <v>0</v>
      </c>
      <c r="G301" s="272">
        <f t="shared" si="38"/>
        <v>0</v>
      </c>
      <c r="H301" s="272">
        <f t="shared" si="38"/>
        <v>0</v>
      </c>
      <c r="I301" s="272">
        <f t="shared" si="38"/>
        <v>0</v>
      </c>
      <c r="J301" s="272">
        <f t="shared" si="38"/>
        <v>0</v>
      </c>
      <c r="K301" s="272">
        <f t="shared" si="38"/>
        <v>0</v>
      </c>
      <c r="L301" s="272">
        <f t="shared" si="38"/>
        <v>0</v>
      </c>
      <c r="M301" s="272">
        <f t="shared" si="38"/>
        <v>0</v>
      </c>
      <c r="N301" s="272">
        <f t="shared" si="38"/>
        <v>0</v>
      </c>
      <c r="O301" s="272">
        <f t="shared" si="38"/>
        <v>0</v>
      </c>
      <c r="P301" s="164">
        <f t="shared" si="34"/>
        <v>0</v>
      </c>
    </row>
    <row r="302" spans="1:16" s="172" customFormat="1" hidden="1" outlineLevel="1" x14ac:dyDescent="0.2">
      <c r="A302" s="173"/>
      <c r="B302" s="187" t="s">
        <v>143</v>
      </c>
      <c r="C302" s="186" t="str">
        <f t="shared" si="36"/>
        <v>П1218</v>
      </c>
      <c r="D302" s="272">
        <f t="shared" si="38"/>
        <v>0</v>
      </c>
      <c r="E302" s="272">
        <f t="shared" si="38"/>
        <v>0</v>
      </c>
      <c r="F302" s="272">
        <f t="shared" si="38"/>
        <v>0</v>
      </c>
      <c r="G302" s="272">
        <f t="shared" si="38"/>
        <v>0</v>
      </c>
      <c r="H302" s="272">
        <f t="shared" si="38"/>
        <v>0</v>
      </c>
      <c r="I302" s="272">
        <f t="shared" si="38"/>
        <v>0</v>
      </c>
      <c r="J302" s="272">
        <f t="shared" si="38"/>
        <v>0</v>
      </c>
      <c r="K302" s="272">
        <f t="shared" si="38"/>
        <v>0</v>
      </c>
      <c r="L302" s="272">
        <f t="shared" si="38"/>
        <v>0</v>
      </c>
      <c r="M302" s="272">
        <f t="shared" si="38"/>
        <v>0</v>
      </c>
      <c r="N302" s="272">
        <f t="shared" si="38"/>
        <v>0</v>
      </c>
      <c r="O302" s="272">
        <f t="shared" si="38"/>
        <v>0</v>
      </c>
      <c r="P302" s="164">
        <f t="shared" si="34"/>
        <v>0</v>
      </c>
    </row>
    <row r="303" spans="1:16" s="172" customFormat="1" hidden="1" outlineLevel="1" x14ac:dyDescent="0.2">
      <c r="A303" s="173"/>
      <c r="B303" s="187" t="s">
        <v>144</v>
      </c>
      <c r="C303" s="186" t="str">
        <f t="shared" si="36"/>
        <v>П1219</v>
      </c>
      <c r="D303" s="272">
        <f t="shared" si="38"/>
        <v>0</v>
      </c>
      <c r="E303" s="272">
        <f t="shared" si="38"/>
        <v>0</v>
      </c>
      <c r="F303" s="272">
        <f t="shared" si="38"/>
        <v>0</v>
      </c>
      <c r="G303" s="272">
        <f t="shared" si="38"/>
        <v>0</v>
      </c>
      <c r="H303" s="272">
        <f t="shared" si="38"/>
        <v>0</v>
      </c>
      <c r="I303" s="272">
        <f t="shared" si="38"/>
        <v>0</v>
      </c>
      <c r="J303" s="272">
        <f t="shared" si="38"/>
        <v>0</v>
      </c>
      <c r="K303" s="272">
        <f t="shared" si="38"/>
        <v>0</v>
      </c>
      <c r="L303" s="272">
        <f t="shared" si="38"/>
        <v>0</v>
      </c>
      <c r="M303" s="272">
        <f t="shared" si="38"/>
        <v>0</v>
      </c>
      <c r="N303" s="272">
        <f t="shared" si="38"/>
        <v>0</v>
      </c>
      <c r="O303" s="272">
        <f t="shared" si="38"/>
        <v>0</v>
      </c>
      <c r="P303" s="164">
        <f t="shared" si="34"/>
        <v>0</v>
      </c>
    </row>
    <row r="304" spans="1:16" collapsed="1" x14ac:dyDescent="0.2">
      <c r="A304" s="161"/>
      <c r="B304" s="188" t="s">
        <v>382</v>
      </c>
      <c r="C304" s="192" t="str">
        <f t="shared" si="36"/>
        <v>Продукция 3</v>
      </c>
      <c r="D304" s="137">
        <f t="shared" ref="D304:O304" si="39">D94-D203</f>
        <v>0</v>
      </c>
      <c r="E304" s="193">
        <f t="shared" si="39"/>
        <v>0</v>
      </c>
      <c r="F304" s="193">
        <f t="shared" si="39"/>
        <v>0</v>
      </c>
      <c r="G304" s="193">
        <f t="shared" si="39"/>
        <v>0</v>
      </c>
      <c r="H304" s="193">
        <f t="shared" si="39"/>
        <v>0</v>
      </c>
      <c r="I304" s="193">
        <f t="shared" si="39"/>
        <v>0</v>
      </c>
      <c r="J304" s="193">
        <f t="shared" si="39"/>
        <v>0</v>
      </c>
      <c r="K304" s="193">
        <f t="shared" si="39"/>
        <v>0</v>
      </c>
      <c r="L304" s="193">
        <f t="shared" si="39"/>
        <v>0</v>
      </c>
      <c r="M304" s="193">
        <f t="shared" si="39"/>
        <v>0</v>
      </c>
      <c r="N304" s="193">
        <f t="shared" si="39"/>
        <v>0</v>
      </c>
      <c r="O304" s="193">
        <f t="shared" si="39"/>
        <v>0</v>
      </c>
      <c r="P304" s="164">
        <f t="shared" si="34"/>
        <v>0</v>
      </c>
    </row>
    <row r="305" spans="1:16" s="172" customFormat="1" hidden="1" outlineLevel="1" collapsed="1" x14ac:dyDescent="0.2">
      <c r="A305" s="173"/>
      <c r="B305" s="187" t="s">
        <v>906</v>
      </c>
      <c r="C305" s="186" t="str">
        <f t="shared" si="36"/>
        <v>П1221</v>
      </c>
      <c r="D305" s="272">
        <f t="shared" ref="D305:O314" si="40">VLOOKUP($B305,$B$14:$O$122,COLUMN(D:D)-1,FALSE)-VLOOKUP($B305,$B$124:$O$229,COLUMN(D:D)-1,FALSE)</f>
        <v>0</v>
      </c>
      <c r="E305" s="272">
        <f t="shared" si="40"/>
        <v>0</v>
      </c>
      <c r="F305" s="272">
        <f t="shared" si="40"/>
        <v>0</v>
      </c>
      <c r="G305" s="272">
        <f t="shared" si="40"/>
        <v>0</v>
      </c>
      <c r="H305" s="272">
        <f t="shared" si="40"/>
        <v>0</v>
      </c>
      <c r="I305" s="272">
        <f t="shared" si="40"/>
        <v>0</v>
      </c>
      <c r="J305" s="272">
        <f t="shared" si="40"/>
        <v>0</v>
      </c>
      <c r="K305" s="272">
        <f t="shared" si="40"/>
        <v>0</v>
      </c>
      <c r="L305" s="272">
        <f t="shared" si="40"/>
        <v>0</v>
      </c>
      <c r="M305" s="272">
        <f t="shared" si="40"/>
        <v>0</v>
      </c>
      <c r="N305" s="272">
        <f t="shared" si="40"/>
        <v>0</v>
      </c>
      <c r="O305" s="272">
        <f t="shared" si="40"/>
        <v>0</v>
      </c>
      <c r="P305" s="164">
        <f t="shared" si="34"/>
        <v>0</v>
      </c>
    </row>
    <row r="306" spans="1:16" s="172" customFormat="1" hidden="1" outlineLevel="2" collapsed="1" x14ac:dyDescent="0.2">
      <c r="A306" s="173"/>
      <c r="B306" s="187" t="s">
        <v>145</v>
      </c>
      <c r="C306" s="186" t="str">
        <f t="shared" si="36"/>
        <v>П1222</v>
      </c>
      <c r="D306" s="272">
        <f t="shared" si="40"/>
        <v>0</v>
      </c>
      <c r="E306" s="272">
        <f t="shared" si="40"/>
        <v>0</v>
      </c>
      <c r="F306" s="272">
        <f t="shared" si="40"/>
        <v>0</v>
      </c>
      <c r="G306" s="272">
        <f t="shared" si="40"/>
        <v>0</v>
      </c>
      <c r="H306" s="272">
        <f t="shared" si="40"/>
        <v>0</v>
      </c>
      <c r="I306" s="272">
        <f t="shared" si="40"/>
        <v>0</v>
      </c>
      <c r="J306" s="272">
        <f t="shared" si="40"/>
        <v>0</v>
      </c>
      <c r="K306" s="272">
        <f t="shared" si="40"/>
        <v>0</v>
      </c>
      <c r="L306" s="272">
        <f t="shared" si="40"/>
        <v>0</v>
      </c>
      <c r="M306" s="272">
        <f t="shared" si="40"/>
        <v>0</v>
      </c>
      <c r="N306" s="272">
        <f t="shared" si="40"/>
        <v>0</v>
      </c>
      <c r="O306" s="272">
        <f t="shared" si="40"/>
        <v>0</v>
      </c>
      <c r="P306" s="164">
        <f t="shared" si="34"/>
        <v>0</v>
      </c>
    </row>
    <row r="307" spans="1:16" s="172" customFormat="1" hidden="1" outlineLevel="3" collapsed="1" x14ac:dyDescent="0.2">
      <c r="A307" s="173"/>
      <c r="B307" s="187" t="s">
        <v>337</v>
      </c>
      <c r="C307" s="186" t="str">
        <f t="shared" si="36"/>
        <v>П1223</v>
      </c>
      <c r="D307" s="272">
        <f t="shared" si="40"/>
        <v>0</v>
      </c>
      <c r="E307" s="272">
        <f t="shared" si="40"/>
        <v>0</v>
      </c>
      <c r="F307" s="272">
        <f t="shared" si="40"/>
        <v>0</v>
      </c>
      <c r="G307" s="272">
        <f t="shared" si="40"/>
        <v>0</v>
      </c>
      <c r="H307" s="272">
        <f t="shared" si="40"/>
        <v>0</v>
      </c>
      <c r="I307" s="272">
        <f t="shared" si="40"/>
        <v>0</v>
      </c>
      <c r="J307" s="272">
        <f t="shared" si="40"/>
        <v>0</v>
      </c>
      <c r="K307" s="272">
        <f t="shared" si="40"/>
        <v>0</v>
      </c>
      <c r="L307" s="272">
        <f t="shared" si="40"/>
        <v>0</v>
      </c>
      <c r="M307" s="272">
        <f t="shared" si="40"/>
        <v>0</v>
      </c>
      <c r="N307" s="272">
        <f t="shared" si="40"/>
        <v>0</v>
      </c>
      <c r="O307" s="272">
        <f t="shared" si="40"/>
        <v>0</v>
      </c>
      <c r="P307" s="164">
        <f t="shared" si="34"/>
        <v>0</v>
      </c>
    </row>
    <row r="308" spans="1:16" s="172" customFormat="1" hidden="1" outlineLevel="4" x14ac:dyDescent="0.2">
      <c r="A308" s="173"/>
      <c r="B308" s="187" t="s">
        <v>338</v>
      </c>
      <c r="C308" s="186" t="str">
        <f t="shared" si="36"/>
        <v>П1224</v>
      </c>
      <c r="D308" s="272">
        <f t="shared" si="40"/>
        <v>0</v>
      </c>
      <c r="E308" s="272">
        <f t="shared" si="40"/>
        <v>0</v>
      </c>
      <c r="F308" s="272">
        <f t="shared" si="40"/>
        <v>0</v>
      </c>
      <c r="G308" s="272">
        <f t="shared" si="40"/>
        <v>0</v>
      </c>
      <c r="H308" s="272">
        <f t="shared" si="40"/>
        <v>0</v>
      </c>
      <c r="I308" s="272">
        <f t="shared" si="40"/>
        <v>0</v>
      </c>
      <c r="J308" s="272">
        <f t="shared" si="40"/>
        <v>0</v>
      </c>
      <c r="K308" s="272">
        <f t="shared" si="40"/>
        <v>0</v>
      </c>
      <c r="L308" s="272">
        <f t="shared" si="40"/>
        <v>0</v>
      </c>
      <c r="M308" s="272">
        <f t="shared" si="40"/>
        <v>0</v>
      </c>
      <c r="N308" s="272">
        <f t="shared" si="40"/>
        <v>0</v>
      </c>
      <c r="O308" s="272">
        <f t="shared" si="40"/>
        <v>0</v>
      </c>
      <c r="P308" s="164">
        <f t="shared" si="34"/>
        <v>0</v>
      </c>
    </row>
    <row r="309" spans="1:16" s="172" customFormat="1" hidden="1" outlineLevel="3" collapsed="1" x14ac:dyDescent="0.2">
      <c r="A309" s="173"/>
      <c r="B309" s="187" t="s">
        <v>339</v>
      </c>
      <c r="C309" s="186" t="str">
        <f t="shared" si="36"/>
        <v>П1225</v>
      </c>
      <c r="D309" s="272">
        <f t="shared" si="40"/>
        <v>0</v>
      </c>
      <c r="E309" s="272">
        <f t="shared" si="40"/>
        <v>0</v>
      </c>
      <c r="F309" s="272">
        <f t="shared" si="40"/>
        <v>0</v>
      </c>
      <c r="G309" s="272">
        <f t="shared" si="40"/>
        <v>0</v>
      </c>
      <c r="H309" s="272">
        <f t="shared" si="40"/>
        <v>0</v>
      </c>
      <c r="I309" s="272">
        <f t="shared" si="40"/>
        <v>0</v>
      </c>
      <c r="J309" s="272">
        <f t="shared" si="40"/>
        <v>0</v>
      </c>
      <c r="K309" s="272">
        <f t="shared" si="40"/>
        <v>0</v>
      </c>
      <c r="L309" s="272">
        <f t="shared" si="40"/>
        <v>0</v>
      </c>
      <c r="M309" s="272">
        <f t="shared" si="40"/>
        <v>0</v>
      </c>
      <c r="N309" s="272">
        <f t="shared" si="40"/>
        <v>0</v>
      </c>
      <c r="O309" s="272">
        <f t="shared" si="40"/>
        <v>0</v>
      </c>
      <c r="P309" s="164">
        <f t="shared" si="34"/>
        <v>0</v>
      </c>
    </row>
    <row r="310" spans="1:16" s="172" customFormat="1" hidden="1" outlineLevel="4" x14ac:dyDescent="0.2">
      <c r="A310" s="173"/>
      <c r="B310" s="187" t="s">
        <v>340</v>
      </c>
      <c r="C310" s="186" t="str">
        <f t="shared" si="36"/>
        <v>П1226</v>
      </c>
      <c r="D310" s="272">
        <f t="shared" si="40"/>
        <v>0</v>
      </c>
      <c r="E310" s="272">
        <f t="shared" si="40"/>
        <v>0</v>
      </c>
      <c r="F310" s="272">
        <f t="shared" si="40"/>
        <v>0</v>
      </c>
      <c r="G310" s="272">
        <f t="shared" si="40"/>
        <v>0</v>
      </c>
      <c r="H310" s="272">
        <f t="shared" si="40"/>
        <v>0</v>
      </c>
      <c r="I310" s="272">
        <f t="shared" si="40"/>
        <v>0</v>
      </c>
      <c r="J310" s="272">
        <f t="shared" si="40"/>
        <v>0</v>
      </c>
      <c r="K310" s="272">
        <f t="shared" si="40"/>
        <v>0</v>
      </c>
      <c r="L310" s="272">
        <f t="shared" si="40"/>
        <v>0</v>
      </c>
      <c r="M310" s="272">
        <f t="shared" si="40"/>
        <v>0</v>
      </c>
      <c r="N310" s="272">
        <f t="shared" si="40"/>
        <v>0</v>
      </c>
      <c r="O310" s="272">
        <f t="shared" si="40"/>
        <v>0</v>
      </c>
      <c r="P310" s="164">
        <f t="shared" si="34"/>
        <v>0</v>
      </c>
    </row>
    <row r="311" spans="1:16" s="172" customFormat="1" hidden="1" outlineLevel="2" x14ac:dyDescent="0.2">
      <c r="A311" s="173"/>
      <c r="B311" s="187" t="s">
        <v>341</v>
      </c>
      <c r="C311" s="186" t="str">
        <f t="shared" si="36"/>
        <v>П1227</v>
      </c>
      <c r="D311" s="272">
        <f t="shared" si="40"/>
        <v>0</v>
      </c>
      <c r="E311" s="272">
        <f t="shared" si="40"/>
        <v>0</v>
      </c>
      <c r="F311" s="272">
        <f t="shared" si="40"/>
        <v>0</v>
      </c>
      <c r="G311" s="272">
        <f t="shared" si="40"/>
        <v>0</v>
      </c>
      <c r="H311" s="272">
        <f t="shared" si="40"/>
        <v>0</v>
      </c>
      <c r="I311" s="272">
        <f t="shared" si="40"/>
        <v>0</v>
      </c>
      <c r="J311" s="272">
        <f t="shared" si="40"/>
        <v>0</v>
      </c>
      <c r="K311" s="272">
        <f t="shared" si="40"/>
        <v>0</v>
      </c>
      <c r="L311" s="272">
        <f t="shared" si="40"/>
        <v>0</v>
      </c>
      <c r="M311" s="272">
        <f t="shared" si="40"/>
        <v>0</v>
      </c>
      <c r="N311" s="272">
        <f t="shared" si="40"/>
        <v>0</v>
      </c>
      <c r="O311" s="272">
        <f t="shared" si="40"/>
        <v>0</v>
      </c>
      <c r="P311" s="164">
        <f t="shared" si="34"/>
        <v>0</v>
      </c>
    </row>
    <row r="312" spans="1:16" s="172" customFormat="1" hidden="1" outlineLevel="1" x14ac:dyDescent="0.2">
      <c r="A312" s="173"/>
      <c r="B312" s="187" t="s">
        <v>907</v>
      </c>
      <c r="C312" s="186" t="str">
        <f t="shared" si="36"/>
        <v>П1228</v>
      </c>
      <c r="D312" s="272">
        <f t="shared" si="40"/>
        <v>0</v>
      </c>
      <c r="E312" s="272">
        <f t="shared" si="40"/>
        <v>0</v>
      </c>
      <c r="F312" s="272">
        <f t="shared" si="40"/>
        <v>0</v>
      </c>
      <c r="G312" s="272">
        <f t="shared" si="40"/>
        <v>0</v>
      </c>
      <c r="H312" s="272">
        <f t="shared" si="40"/>
        <v>0</v>
      </c>
      <c r="I312" s="272">
        <f t="shared" si="40"/>
        <v>0</v>
      </c>
      <c r="J312" s="272">
        <f t="shared" si="40"/>
        <v>0</v>
      </c>
      <c r="K312" s="272">
        <f t="shared" si="40"/>
        <v>0</v>
      </c>
      <c r="L312" s="272">
        <f t="shared" si="40"/>
        <v>0</v>
      </c>
      <c r="M312" s="272">
        <f t="shared" si="40"/>
        <v>0</v>
      </c>
      <c r="N312" s="272">
        <f t="shared" si="40"/>
        <v>0</v>
      </c>
      <c r="O312" s="272">
        <f t="shared" si="40"/>
        <v>0</v>
      </c>
      <c r="P312" s="164">
        <f t="shared" si="34"/>
        <v>0</v>
      </c>
    </row>
    <row r="313" spans="1:16" s="172" customFormat="1" hidden="1" outlineLevel="1" collapsed="1" x14ac:dyDescent="0.2">
      <c r="A313" s="173"/>
      <c r="B313" s="187" t="s">
        <v>342</v>
      </c>
      <c r="C313" s="186" t="str">
        <f t="shared" si="36"/>
        <v>П33</v>
      </c>
      <c r="D313" s="272">
        <f t="shared" si="40"/>
        <v>0</v>
      </c>
      <c r="E313" s="272">
        <f t="shared" si="40"/>
        <v>0</v>
      </c>
      <c r="F313" s="272">
        <f t="shared" si="40"/>
        <v>0</v>
      </c>
      <c r="G313" s="272">
        <f t="shared" si="40"/>
        <v>0</v>
      </c>
      <c r="H313" s="272">
        <f t="shared" si="40"/>
        <v>0</v>
      </c>
      <c r="I313" s="272">
        <f t="shared" si="40"/>
        <v>0</v>
      </c>
      <c r="J313" s="272">
        <f t="shared" si="40"/>
        <v>0</v>
      </c>
      <c r="K313" s="272">
        <f t="shared" si="40"/>
        <v>0</v>
      </c>
      <c r="L313" s="272">
        <f t="shared" si="40"/>
        <v>0</v>
      </c>
      <c r="M313" s="272">
        <f t="shared" si="40"/>
        <v>0</v>
      </c>
      <c r="N313" s="272">
        <f t="shared" si="40"/>
        <v>0</v>
      </c>
      <c r="O313" s="272">
        <f t="shared" si="40"/>
        <v>0</v>
      </c>
      <c r="P313" s="164">
        <f t="shared" si="34"/>
        <v>0</v>
      </c>
    </row>
    <row r="314" spans="1:16" s="172" customFormat="1" hidden="1" outlineLevel="2" x14ac:dyDescent="0.2">
      <c r="A314" s="173"/>
      <c r="B314" s="187" t="s">
        <v>343</v>
      </c>
      <c r="C314" s="186" t="str">
        <f t="shared" si="36"/>
        <v>П331</v>
      </c>
      <c r="D314" s="272">
        <f t="shared" si="40"/>
        <v>0</v>
      </c>
      <c r="E314" s="272">
        <f t="shared" si="40"/>
        <v>0</v>
      </c>
      <c r="F314" s="272">
        <f t="shared" si="40"/>
        <v>0</v>
      </c>
      <c r="G314" s="272">
        <f t="shared" si="40"/>
        <v>0</v>
      </c>
      <c r="H314" s="272">
        <f t="shared" si="40"/>
        <v>0</v>
      </c>
      <c r="I314" s="272">
        <f t="shared" si="40"/>
        <v>0</v>
      </c>
      <c r="J314" s="272">
        <f t="shared" si="40"/>
        <v>0</v>
      </c>
      <c r="K314" s="272">
        <f t="shared" si="40"/>
        <v>0</v>
      </c>
      <c r="L314" s="272">
        <f t="shared" si="40"/>
        <v>0</v>
      </c>
      <c r="M314" s="272">
        <f t="shared" si="40"/>
        <v>0</v>
      </c>
      <c r="N314" s="272">
        <f t="shared" si="40"/>
        <v>0</v>
      </c>
      <c r="O314" s="272">
        <f t="shared" si="40"/>
        <v>0</v>
      </c>
      <c r="P314" s="164">
        <f t="shared" si="34"/>
        <v>0</v>
      </c>
    </row>
    <row r="315" spans="1:16" s="172" customFormat="1" hidden="1" outlineLevel="2" x14ac:dyDescent="0.2">
      <c r="A315" s="173"/>
      <c r="B315" s="187" t="s">
        <v>344</v>
      </c>
      <c r="C315" s="186" t="str">
        <f t="shared" si="36"/>
        <v>П332</v>
      </c>
      <c r="D315" s="272">
        <f t="shared" ref="D315:O327" si="41">VLOOKUP($B315,$B$14:$O$122,COLUMN(D:D)-1,FALSE)-VLOOKUP($B315,$B$124:$O$229,COLUMN(D:D)-1,FALSE)</f>
        <v>0</v>
      </c>
      <c r="E315" s="272">
        <f t="shared" si="41"/>
        <v>0</v>
      </c>
      <c r="F315" s="272">
        <f t="shared" si="41"/>
        <v>0</v>
      </c>
      <c r="G315" s="272">
        <f t="shared" si="41"/>
        <v>0</v>
      </c>
      <c r="H315" s="272">
        <f t="shared" si="41"/>
        <v>0</v>
      </c>
      <c r="I315" s="272">
        <f t="shared" si="41"/>
        <v>0</v>
      </c>
      <c r="J315" s="272">
        <f t="shared" si="41"/>
        <v>0</v>
      </c>
      <c r="K315" s="272">
        <f t="shared" si="41"/>
        <v>0</v>
      </c>
      <c r="L315" s="272">
        <f t="shared" si="41"/>
        <v>0</v>
      </c>
      <c r="M315" s="272">
        <f t="shared" si="41"/>
        <v>0</v>
      </c>
      <c r="N315" s="272">
        <f t="shared" si="41"/>
        <v>0</v>
      </c>
      <c r="O315" s="272">
        <f t="shared" si="41"/>
        <v>0</v>
      </c>
      <c r="P315" s="164">
        <f t="shared" si="34"/>
        <v>0</v>
      </c>
    </row>
    <row r="316" spans="1:16" s="172" customFormat="1" hidden="1" outlineLevel="2" x14ac:dyDescent="0.2">
      <c r="A316" s="173"/>
      <c r="B316" s="187" t="s">
        <v>345</v>
      </c>
      <c r="C316" s="186" t="str">
        <f t="shared" si="36"/>
        <v>П333</v>
      </c>
      <c r="D316" s="272">
        <f t="shared" si="41"/>
        <v>0</v>
      </c>
      <c r="E316" s="272">
        <f t="shared" si="41"/>
        <v>0</v>
      </c>
      <c r="F316" s="272">
        <f t="shared" si="41"/>
        <v>0</v>
      </c>
      <c r="G316" s="272">
        <f t="shared" si="41"/>
        <v>0</v>
      </c>
      <c r="H316" s="272">
        <f t="shared" si="41"/>
        <v>0</v>
      </c>
      <c r="I316" s="272">
        <f t="shared" si="41"/>
        <v>0</v>
      </c>
      <c r="J316" s="272">
        <f t="shared" si="41"/>
        <v>0</v>
      </c>
      <c r="K316" s="272">
        <f t="shared" si="41"/>
        <v>0</v>
      </c>
      <c r="L316" s="272">
        <f t="shared" si="41"/>
        <v>0</v>
      </c>
      <c r="M316" s="272">
        <f t="shared" si="41"/>
        <v>0</v>
      </c>
      <c r="N316" s="272">
        <f t="shared" si="41"/>
        <v>0</v>
      </c>
      <c r="O316" s="272">
        <f t="shared" si="41"/>
        <v>0</v>
      </c>
      <c r="P316" s="164">
        <f t="shared" si="34"/>
        <v>0</v>
      </c>
    </row>
    <row r="317" spans="1:16" s="172" customFormat="1" hidden="1" outlineLevel="2" x14ac:dyDescent="0.2">
      <c r="A317" s="173"/>
      <c r="B317" s="187" t="s">
        <v>346</v>
      </c>
      <c r="C317" s="186" t="str">
        <f t="shared" si="36"/>
        <v>П334</v>
      </c>
      <c r="D317" s="272">
        <f t="shared" si="41"/>
        <v>0</v>
      </c>
      <c r="E317" s="272">
        <f t="shared" si="41"/>
        <v>0</v>
      </c>
      <c r="F317" s="272">
        <f t="shared" si="41"/>
        <v>0</v>
      </c>
      <c r="G317" s="272">
        <f t="shared" si="41"/>
        <v>0</v>
      </c>
      <c r="H317" s="272">
        <f t="shared" si="41"/>
        <v>0</v>
      </c>
      <c r="I317" s="272">
        <f t="shared" si="41"/>
        <v>0</v>
      </c>
      <c r="J317" s="272">
        <f t="shared" si="41"/>
        <v>0</v>
      </c>
      <c r="K317" s="272">
        <f t="shared" si="41"/>
        <v>0</v>
      </c>
      <c r="L317" s="272">
        <f t="shared" si="41"/>
        <v>0</v>
      </c>
      <c r="M317" s="272">
        <f t="shared" si="41"/>
        <v>0</v>
      </c>
      <c r="N317" s="272">
        <f t="shared" si="41"/>
        <v>0</v>
      </c>
      <c r="O317" s="272">
        <f t="shared" si="41"/>
        <v>0</v>
      </c>
      <c r="P317" s="164">
        <f t="shared" si="34"/>
        <v>0</v>
      </c>
    </row>
    <row r="318" spans="1:16" s="172" customFormat="1" hidden="1" outlineLevel="2" x14ac:dyDescent="0.2">
      <c r="A318" s="173"/>
      <c r="B318" s="187" t="s">
        <v>347</v>
      </c>
      <c r="C318" s="186" t="str">
        <f t="shared" si="36"/>
        <v>П335</v>
      </c>
      <c r="D318" s="272">
        <f t="shared" si="41"/>
        <v>0</v>
      </c>
      <c r="E318" s="272">
        <f t="shared" si="41"/>
        <v>0</v>
      </c>
      <c r="F318" s="272">
        <f t="shared" si="41"/>
        <v>0</v>
      </c>
      <c r="G318" s="272">
        <f t="shared" si="41"/>
        <v>0</v>
      </c>
      <c r="H318" s="272">
        <f t="shared" si="41"/>
        <v>0</v>
      </c>
      <c r="I318" s="272">
        <f t="shared" si="41"/>
        <v>0</v>
      </c>
      <c r="J318" s="272">
        <f t="shared" si="41"/>
        <v>0</v>
      </c>
      <c r="K318" s="272">
        <f t="shared" si="41"/>
        <v>0</v>
      </c>
      <c r="L318" s="272">
        <f t="shared" si="41"/>
        <v>0</v>
      </c>
      <c r="M318" s="272">
        <f t="shared" si="41"/>
        <v>0</v>
      </c>
      <c r="N318" s="272">
        <f t="shared" si="41"/>
        <v>0</v>
      </c>
      <c r="O318" s="272">
        <f t="shared" si="41"/>
        <v>0</v>
      </c>
      <c r="P318" s="164">
        <f t="shared" si="34"/>
        <v>0</v>
      </c>
    </row>
    <row r="319" spans="1:16" s="172" customFormat="1" hidden="1" outlineLevel="2" x14ac:dyDescent="0.2">
      <c r="A319" s="173"/>
      <c r="B319" s="187" t="s">
        <v>348</v>
      </c>
      <c r="C319" s="186" t="str">
        <f t="shared" si="36"/>
        <v>П336</v>
      </c>
      <c r="D319" s="272">
        <f t="shared" si="41"/>
        <v>0</v>
      </c>
      <c r="E319" s="272">
        <f t="shared" si="41"/>
        <v>0</v>
      </c>
      <c r="F319" s="272">
        <f t="shared" si="41"/>
        <v>0</v>
      </c>
      <c r="G319" s="272">
        <f t="shared" si="41"/>
        <v>0</v>
      </c>
      <c r="H319" s="272">
        <f t="shared" si="41"/>
        <v>0</v>
      </c>
      <c r="I319" s="272">
        <f t="shared" si="41"/>
        <v>0</v>
      </c>
      <c r="J319" s="272">
        <f t="shared" si="41"/>
        <v>0</v>
      </c>
      <c r="K319" s="272">
        <f t="shared" si="41"/>
        <v>0</v>
      </c>
      <c r="L319" s="272">
        <f t="shared" si="41"/>
        <v>0</v>
      </c>
      <c r="M319" s="272">
        <f t="shared" si="41"/>
        <v>0</v>
      </c>
      <c r="N319" s="272">
        <f t="shared" si="41"/>
        <v>0</v>
      </c>
      <c r="O319" s="272">
        <f t="shared" si="41"/>
        <v>0</v>
      </c>
      <c r="P319" s="164">
        <f t="shared" si="34"/>
        <v>0</v>
      </c>
    </row>
    <row r="320" spans="1:16" s="172" customFormat="1" hidden="1" outlineLevel="2" x14ac:dyDescent="0.2">
      <c r="A320" s="173"/>
      <c r="B320" s="187" t="s">
        <v>349</v>
      </c>
      <c r="C320" s="186" t="str">
        <f t="shared" si="36"/>
        <v>П337</v>
      </c>
      <c r="D320" s="272">
        <f t="shared" si="41"/>
        <v>0</v>
      </c>
      <c r="E320" s="272">
        <f t="shared" si="41"/>
        <v>0</v>
      </c>
      <c r="F320" s="272">
        <f t="shared" si="41"/>
        <v>0</v>
      </c>
      <c r="G320" s="272">
        <f t="shared" si="41"/>
        <v>0</v>
      </c>
      <c r="H320" s="272">
        <f t="shared" si="41"/>
        <v>0</v>
      </c>
      <c r="I320" s="272">
        <f t="shared" si="41"/>
        <v>0</v>
      </c>
      <c r="J320" s="272">
        <f t="shared" si="41"/>
        <v>0</v>
      </c>
      <c r="K320" s="272">
        <f t="shared" si="41"/>
        <v>0</v>
      </c>
      <c r="L320" s="272">
        <f t="shared" si="41"/>
        <v>0</v>
      </c>
      <c r="M320" s="272">
        <f t="shared" si="41"/>
        <v>0</v>
      </c>
      <c r="N320" s="272">
        <f t="shared" si="41"/>
        <v>0</v>
      </c>
      <c r="O320" s="272">
        <f t="shared" si="41"/>
        <v>0</v>
      </c>
      <c r="P320" s="164">
        <f t="shared" si="34"/>
        <v>0</v>
      </c>
    </row>
    <row r="321" spans="1:16" s="172" customFormat="1" hidden="1" outlineLevel="2" x14ac:dyDescent="0.2">
      <c r="A321" s="173"/>
      <c r="B321" s="187" t="s">
        <v>350</v>
      </c>
      <c r="C321" s="186" t="str">
        <f t="shared" si="36"/>
        <v>П338</v>
      </c>
      <c r="D321" s="272">
        <f t="shared" si="41"/>
        <v>0</v>
      </c>
      <c r="E321" s="272">
        <f t="shared" si="41"/>
        <v>0</v>
      </c>
      <c r="F321" s="272">
        <f t="shared" si="41"/>
        <v>0</v>
      </c>
      <c r="G321" s="272">
        <f t="shared" si="41"/>
        <v>0</v>
      </c>
      <c r="H321" s="272">
        <f t="shared" si="41"/>
        <v>0</v>
      </c>
      <c r="I321" s="272">
        <f t="shared" si="41"/>
        <v>0</v>
      </c>
      <c r="J321" s="272">
        <f t="shared" si="41"/>
        <v>0</v>
      </c>
      <c r="K321" s="272">
        <f t="shared" si="41"/>
        <v>0</v>
      </c>
      <c r="L321" s="272">
        <f t="shared" si="41"/>
        <v>0</v>
      </c>
      <c r="M321" s="272">
        <f t="shared" si="41"/>
        <v>0</v>
      </c>
      <c r="N321" s="272">
        <f t="shared" si="41"/>
        <v>0</v>
      </c>
      <c r="O321" s="272">
        <f t="shared" si="41"/>
        <v>0</v>
      </c>
      <c r="P321" s="164">
        <f t="shared" si="34"/>
        <v>0</v>
      </c>
    </row>
    <row r="322" spans="1:16" s="172" customFormat="1" hidden="1" outlineLevel="1" collapsed="1" x14ac:dyDescent="0.2">
      <c r="A322" s="173"/>
      <c r="B322" s="187" t="s">
        <v>351</v>
      </c>
      <c r="C322" s="186" t="str">
        <f t="shared" si="36"/>
        <v>П34</v>
      </c>
      <c r="D322" s="272">
        <f t="shared" si="41"/>
        <v>0</v>
      </c>
      <c r="E322" s="272">
        <f t="shared" si="41"/>
        <v>0</v>
      </c>
      <c r="F322" s="272">
        <f t="shared" si="41"/>
        <v>0</v>
      </c>
      <c r="G322" s="272">
        <f t="shared" si="41"/>
        <v>0</v>
      </c>
      <c r="H322" s="272">
        <f t="shared" si="41"/>
        <v>0</v>
      </c>
      <c r="I322" s="272">
        <f t="shared" si="41"/>
        <v>0</v>
      </c>
      <c r="J322" s="272">
        <f t="shared" si="41"/>
        <v>0</v>
      </c>
      <c r="K322" s="272">
        <f t="shared" si="41"/>
        <v>0</v>
      </c>
      <c r="L322" s="272">
        <f t="shared" si="41"/>
        <v>0</v>
      </c>
      <c r="M322" s="272">
        <f t="shared" si="41"/>
        <v>0</v>
      </c>
      <c r="N322" s="272">
        <f t="shared" si="41"/>
        <v>0</v>
      </c>
      <c r="O322" s="272">
        <f t="shared" si="41"/>
        <v>0</v>
      </c>
      <c r="P322" s="164">
        <f t="shared" si="34"/>
        <v>0</v>
      </c>
    </row>
    <row r="323" spans="1:16" s="172" customFormat="1" hidden="1" outlineLevel="2" x14ac:dyDescent="0.2">
      <c r="A323" s="173"/>
      <c r="B323" s="187" t="s">
        <v>352</v>
      </c>
      <c r="C323" s="186" t="str">
        <f t="shared" si="36"/>
        <v>П341</v>
      </c>
      <c r="D323" s="272">
        <f t="shared" si="41"/>
        <v>0</v>
      </c>
      <c r="E323" s="272">
        <f t="shared" si="41"/>
        <v>0</v>
      </c>
      <c r="F323" s="272">
        <f t="shared" si="41"/>
        <v>0</v>
      </c>
      <c r="G323" s="272">
        <f t="shared" si="41"/>
        <v>0</v>
      </c>
      <c r="H323" s="272">
        <f t="shared" si="41"/>
        <v>0</v>
      </c>
      <c r="I323" s="272">
        <f t="shared" si="41"/>
        <v>0</v>
      </c>
      <c r="J323" s="272">
        <f t="shared" si="41"/>
        <v>0</v>
      </c>
      <c r="K323" s="272">
        <f t="shared" si="41"/>
        <v>0</v>
      </c>
      <c r="L323" s="272">
        <f t="shared" si="41"/>
        <v>0</v>
      </c>
      <c r="M323" s="272">
        <f t="shared" si="41"/>
        <v>0</v>
      </c>
      <c r="N323" s="272">
        <f t="shared" si="41"/>
        <v>0</v>
      </c>
      <c r="O323" s="272">
        <f t="shared" si="41"/>
        <v>0</v>
      </c>
      <c r="P323" s="164">
        <f t="shared" si="34"/>
        <v>0</v>
      </c>
    </row>
    <row r="324" spans="1:16" s="172" customFormat="1" hidden="1" outlineLevel="2" x14ac:dyDescent="0.2">
      <c r="A324" s="173"/>
      <c r="B324" s="187" t="s">
        <v>353</v>
      </c>
      <c r="C324" s="186" t="str">
        <f t="shared" si="36"/>
        <v>П342</v>
      </c>
      <c r="D324" s="272">
        <f t="shared" si="41"/>
        <v>0</v>
      </c>
      <c r="E324" s="272">
        <f t="shared" si="41"/>
        <v>0</v>
      </c>
      <c r="F324" s="272">
        <f t="shared" si="41"/>
        <v>0</v>
      </c>
      <c r="G324" s="272">
        <f t="shared" si="41"/>
        <v>0</v>
      </c>
      <c r="H324" s="272">
        <f t="shared" si="41"/>
        <v>0</v>
      </c>
      <c r="I324" s="272">
        <f t="shared" si="41"/>
        <v>0</v>
      </c>
      <c r="J324" s="272">
        <f t="shared" si="41"/>
        <v>0</v>
      </c>
      <c r="K324" s="272">
        <f t="shared" si="41"/>
        <v>0</v>
      </c>
      <c r="L324" s="272">
        <f t="shared" si="41"/>
        <v>0</v>
      </c>
      <c r="M324" s="272">
        <f t="shared" si="41"/>
        <v>0</v>
      </c>
      <c r="N324" s="272">
        <f t="shared" si="41"/>
        <v>0</v>
      </c>
      <c r="O324" s="272">
        <f t="shared" si="41"/>
        <v>0</v>
      </c>
      <c r="P324" s="164">
        <f t="shared" si="34"/>
        <v>0</v>
      </c>
    </row>
    <row r="325" spans="1:16" s="172" customFormat="1" hidden="1" outlineLevel="2" x14ac:dyDescent="0.2">
      <c r="A325" s="173"/>
      <c r="B325" s="187" t="s">
        <v>354</v>
      </c>
      <c r="C325" s="186" t="str">
        <f t="shared" si="36"/>
        <v>П343</v>
      </c>
      <c r="D325" s="272">
        <f t="shared" si="41"/>
        <v>0</v>
      </c>
      <c r="E325" s="272">
        <f t="shared" si="41"/>
        <v>0</v>
      </c>
      <c r="F325" s="272">
        <f t="shared" si="41"/>
        <v>0</v>
      </c>
      <c r="G325" s="272">
        <f t="shared" si="41"/>
        <v>0</v>
      </c>
      <c r="H325" s="272">
        <f t="shared" si="41"/>
        <v>0</v>
      </c>
      <c r="I325" s="272">
        <f t="shared" si="41"/>
        <v>0</v>
      </c>
      <c r="J325" s="272">
        <f t="shared" si="41"/>
        <v>0</v>
      </c>
      <c r="K325" s="272">
        <f t="shared" si="41"/>
        <v>0</v>
      </c>
      <c r="L325" s="272">
        <f t="shared" si="41"/>
        <v>0</v>
      </c>
      <c r="M325" s="272">
        <f t="shared" si="41"/>
        <v>0</v>
      </c>
      <c r="N325" s="272">
        <f t="shared" si="41"/>
        <v>0</v>
      </c>
      <c r="O325" s="272">
        <f t="shared" si="41"/>
        <v>0</v>
      </c>
      <c r="P325" s="164">
        <f t="shared" si="34"/>
        <v>0</v>
      </c>
    </row>
    <row r="326" spans="1:16" s="172" customFormat="1" hidden="1" outlineLevel="2" x14ac:dyDescent="0.2">
      <c r="A326" s="173"/>
      <c r="B326" s="187" t="s">
        <v>355</v>
      </c>
      <c r="C326" s="186" t="str">
        <f t="shared" si="36"/>
        <v>П344</v>
      </c>
      <c r="D326" s="272">
        <f t="shared" si="41"/>
        <v>0</v>
      </c>
      <c r="E326" s="272">
        <f t="shared" si="41"/>
        <v>0</v>
      </c>
      <c r="F326" s="272">
        <f t="shared" si="41"/>
        <v>0</v>
      </c>
      <c r="G326" s="272">
        <f t="shared" si="41"/>
        <v>0</v>
      </c>
      <c r="H326" s="272">
        <f t="shared" si="41"/>
        <v>0</v>
      </c>
      <c r="I326" s="272">
        <f t="shared" si="41"/>
        <v>0</v>
      </c>
      <c r="J326" s="272">
        <f t="shared" si="41"/>
        <v>0</v>
      </c>
      <c r="K326" s="272">
        <f t="shared" si="41"/>
        <v>0</v>
      </c>
      <c r="L326" s="272">
        <f t="shared" si="41"/>
        <v>0</v>
      </c>
      <c r="M326" s="272">
        <f t="shared" si="41"/>
        <v>0</v>
      </c>
      <c r="N326" s="272">
        <f t="shared" si="41"/>
        <v>0</v>
      </c>
      <c r="O326" s="272">
        <f t="shared" si="41"/>
        <v>0</v>
      </c>
      <c r="P326" s="164">
        <f t="shared" si="34"/>
        <v>0</v>
      </c>
    </row>
    <row r="327" spans="1:16" s="172" customFormat="1" hidden="1" outlineLevel="2" x14ac:dyDescent="0.2">
      <c r="A327" s="173"/>
      <c r="B327" s="187" t="s">
        <v>356</v>
      </c>
      <c r="C327" s="186" t="str">
        <f t="shared" si="36"/>
        <v>П345</v>
      </c>
      <c r="D327" s="272">
        <f t="shared" si="41"/>
        <v>0</v>
      </c>
      <c r="E327" s="272">
        <f t="shared" si="41"/>
        <v>0</v>
      </c>
      <c r="F327" s="272">
        <f t="shared" si="41"/>
        <v>0</v>
      </c>
      <c r="G327" s="272">
        <f t="shared" si="41"/>
        <v>0</v>
      </c>
      <c r="H327" s="272">
        <f t="shared" si="41"/>
        <v>0</v>
      </c>
      <c r="I327" s="272">
        <f t="shared" si="41"/>
        <v>0</v>
      </c>
      <c r="J327" s="272">
        <f t="shared" si="41"/>
        <v>0</v>
      </c>
      <c r="K327" s="272">
        <f t="shared" si="41"/>
        <v>0</v>
      </c>
      <c r="L327" s="272">
        <f t="shared" si="41"/>
        <v>0</v>
      </c>
      <c r="M327" s="272">
        <f t="shared" si="41"/>
        <v>0</v>
      </c>
      <c r="N327" s="272">
        <f t="shared" si="41"/>
        <v>0</v>
      </c>
      <c r="O327" s="272">
        <f t="shared" si="41"/>
        <v>0</v>
      </c>
      <c r="P327" s="164">
        <f t="shared" si="34"/>
        <v>0</v>
      </c>
    </row>
    <row r="328" spans="1:16" x14ac:dyDescent="0.2">
      <c r="A328" s="161"/>
      <c r="B328" s="188" t="s">
        <v>80</v>
      </c>
      <c r="C328" s="434" t="str">
        <f t="shared" si="36"/>
        <v>Отходы</v>
      </c>
      <c r="D328" s="137">
        <f t="shared" ref="D328:O328" si="42">D120-D227</f>
        <v>0</v>
      </c>
      <c r="E328" s="193">
        <f t="shared" si="42"/>
        <v>0</v>
      </c>
      <c r="F328" s="193">
        <f t="shared" si="42"/>
        <v>0</v>
      </c>
      <c r="G328" s="193">
        <f t="shared" si="42"/>
        <v>0</v>
      </c>
      <c r="H328" s="193">
        <f t="shared" si="42"/>
        <v>0</v>
      </c>
      <c r="I328" s="193">
        <f t="shared" si="42"/>
        <v>0</v>
      </c>
      <c r="J328" s="193">
        <f t="shared" si="42"/>
        <v>0</v>
      </c>
      <c r="K328" s="193">
        <f t="shared" si="42"/>
        <v>0</v>
      </c>
      <c r="L328" s="193">
        <f t="shared" si="42"/>
        <v>0</v>
      </c>
      <c r="M328" s="193">
        <f t="shared" si="42"/>
        <v>0</v>
      </c>
      <c r="N328" s="193">
        <f t="shared" si="42"/>
        <v>0</v>
      </c>
      <c r="O328" s="193">
        <f t="shared" si="42"/>
        <v>0</v>
      </c>
      <c r="P328" s="164">
        <f t="shared" si="34"/>
        <v>0</v>
      </c>
    </row>
    <row r="329" spans="1:16" s="172" customFormat="1" x14ac:dyDescent="0.2">
      <c r="A329" s="168"/>
      <c r="B329" s="189"/>
      <c r="C329" s="268" t="s">
        <v>999</v>
      </c>
      <c r="D329" s="273" t="e">
        <f t="shared" ref="D329:O329" si="43">D229/D12*100</f>
        <v>#DIV/0!</v>
      </c>
      <c r="E329" s="273" t="e">
        <f t="shared" si="43"/>
        <v>#DIV/0!</v>
      </c>
      <c r="F329" s="273" t="e">
        <f t="shared" si="43"/>
        <v>#DIV/0!</v>
      </c>
      <c r="G329" s="273" t="e">
        <f t="shared" si="43"/>
        <v>#DIV/0!</v>
      </c>
      <c r="H329" s="273" t="e">
        <f t="shared" si="43"/>
        <v>#DIV/0!</v>
      </c>
      <c r="I329" s="273" t="e">
        <f t="shared" si="43"/>
        <v>#DIV/0!</v>
      </c>
      <c r="J329" s="273" t="e">
        <f t="shared" si="43"/>
        <v>#DIV/0!</v>
      </c>
      <c r="K329" s="273" t="e">
        <f t="shared" si="43"/>
        <v>#DIV/0!</v>
      </c>
      <c r="L329" s="273" t="e">
        <f t="shared" si="43"/>
        <v>#DIV/0!</v>
      </c>
      <c r="M329" s="273" t="e">
        <f t="shared" si="43"/>
        <v>#DIV/0!</v>
      </c>
      <c r="N329" s="273" t="e">
        <f t="shared" si="43"/>
        <v>#DIV/0!</v>
      </c>
      <c r="O329" s="273" t="e">
        <f t="shared" si="43"/>
        <v>#DIV/0!</v>
      </c>
      <c r="P329" s="164" t="e">
        <f t="shared" si="34"/>
        <v>#DIV/0!</v>
      </c>
    </row>
    <row r="330" spans="1:16" s="172" customFormat="1" x14ac:dyDescent="0.2">
      <c r="A330" s="168"/>
      <c r="B330" s="189"/>
      <c r="C330" s="268" t="s">
        <v>1000</v>
      </c>
      <c r="D330" s="273" t="e">
        <f>D229/$P$12*100</f>
        <v>#DIV/0!</v>
      </c>
      <c r="E330" s="273" t="e">
        <f t="shared" ref="E330:O330" si="44">E229/$P$12*100</f>
        <v>#DIV/0!</v>
      </c>
      <c r="F330" s="273" t="e">
        <f t="shared" si="44"/>
        <v>#DIV/0!</v>
      </c>
      <c r="G330" s="273" t="e">
        <f t="shared" si="44"/>
        <v>#DIV/0!</v>
      </c>
      <c r="H330" s="273" t="e">
        <f t="shared" si="44"/>
        <v>#DIV/0!</v>
      </c>
      <c r="I330" s="273" t="e">
        <f t="shared" si="44"/>
        <v>#DIV/0!</v>
      </c>
      <c r="J330" s="273" t="e">
        <f t="shared" si="44"/>
        <v>#DIV/0!</v>
      </c>
      <c r="K330" s="273" t="e">
        <f t="shared" si="44"/>
        <v>#DIV/0!</v>
      </c>
      <c r="L330" s="273" t="e">
        <f t="shared" si="44"/>
        <v>#DIV/0!</v>
      </c>
      <c r="M330" s="273" t="e">
        <f t="shared" si="44"/>
        <v>#DIV/0!</v>
      </c>
      <c r="N330" s="273" t="e">
        <f t="shared" si="44"/>
        <v>#DIV/0!</v>
      </c>
      <c r="O330" s="273" t="e">
        <f t="shared" si="44"/>
        <v>#DIV/0!</v>
      </c>
      <c r="P330" s="164" t="e">
        <f t="shared" si="34"/>
        <v>#DIV/0!</v>
      </c>
    </row>
    <row r="331" spans="1:16" s="172" customFormat="1" x14ac:dyDescent="0.2">
      <c r="A331" s="168"/>
      <c r="B331" s="189"/>
      <c r="C331" s="170" t="s">
        <v>269</v>
      </c>
      <c r="D331" s="273">
        <f>D229</f>
        <v>0</v>
      </c>
      <c r="E331" s="273">
        <f t="shared" ref="E331:O331" si="45">E229</f>
        <v>0</v>
      </c>
      <c r="F331" s="273">
        <f t="shared" si="45"/>
        <v>0</v>
      </c>
      <c r="G331" s="273">
        <f t="shared" si="45"/>
        <v>0</v>
      </c>
      <c r="H331" s="273">
        <f t="shared" si="45"/>
        <v>0</v>
      </c>
      <c r="I331" s="273">
        <f t="shared" si="45"/>
        <v>0</v>
      </c>
      <c r="J331" s="273">
        <f t="shared" si="45"/>
        <v>0</v>
      </c>
      <c r="K331" s="273">
        <f t="shared" si="45"/>
        <v>0</v>
      </c>
      <c r="L331" s="273">
        <f t="shared" si="45"/>
        <v>0</v>
      </c>
      <c r="M331" s="273">
        <f t="shared" si="45"/>
        <v>0</v>
      </c>
      <c r="N331" s="273">
        <f t="shared" si="45"/>
        <v>0</v>
      </c>
      <c r="O331" s="273">
        <f t="shared" si="45"/>
        <v>0</v>
      </c>
      <c r="P331" s="164">
        <f t="shared" si="34"/>
        <v>0</v>
      </c>
    </row>
    <row r="332" spans="1:16" x14ac:dyDescent="0.2">
      <c r="A332" s="177"/>
      <c r="B332" s="436"/>
      <c r="C332" s="167" t="s">
        <v>149</v>
      </c>
      <c r="D332" s="137">
        <f t="shared" ref="D332:O332" si="46">SUM(D334:D344)</f>
        <v>0</v>
      </c>
      <c r="E332" s="193">
        <f t="shared" si="46"/>
        <v>0</v>
      </c>
      <c r="F332" s="193">
        <f t="shared" si="46"/>
        <v>0</v>
      </c>
      <c r="G332" s="193">
        <f t="shared" si="46"/>
        <v>0</v>
      </c>
      <c r="H332" s="193">
        <f t="shared" si="46"/>
        <v>0</v>
      </c>
      <c r="I332" s="193">
        <f t="shared" si="46"/>
        <v>0</v>
      </c>
      <c r="J332" s="193">
        <f t="shared" si="46"/>
        <v>0</v>
      </c>
      <c r="K332" s="193">
        <f t="shared" si="46"/>
        <v>0</v>
      </c>
      <c r="L332" s="193">
        <f t="shared" si="46"/>
        <v>0</v>
      </c>
      <c r="M332" s="193">
        <f t="shared" si="46"/>
        <v>0</v>
      </c>
      <c r="N332" s="193">
        <f t="shared" si="46"/>
        <v>0</v>
      </c>
      <c r="O332" s="193">
        <f t="shared" si="46"/>
        <v>0</v>
      </c>
      <c r="P332" s="164">
        <f t="shared" si="34"/>
        <v>0</v>
      </c>
    </row>
    <row r="333" spans="1:16" x14ac:dyDescent="0.2">
      <c r="A333" s="177"/>
      <c r="B333" s="436"/>
      <c r="C333" s="191" t="s">
        <v>926</v>
      </c>
      <c r="D333" s="137"/>
      <c r="E333" s="193"/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64">
        <f t="shared" si="34"/>
        <v>0</v>
      </c>
    </row>
    <row r="334" spans="1:16" x14ac:dyDescent="0.2">
      <c r="A334" s="177"/>
      <c r="B334" s="188" t="s">
        <v>428</v>
      </c>
      <c r="C334" s="165" t="str">
        <f>VLOOKUP($B334,ЗАТРАТЫ,COLUMN(Справочники!D:D)-1,FALSE)</f>
        <v>Материальные затраты</v>
      </c>
      <c r="D334" s="137">
        <f>VLOOKUP($B334,'Комм. затраты'!$B$12:$P$122,COLUMN('Комм. затраты'!E:E)-1,FALSE)</f>
        <v>0</v>
      </c>
      <c r="E334" s="193">
        <f>VLOOKUP($B334,'Комм. затраты'!$B$12:$P$122,COLUMN('Комм. затраты'!F:F)-1,FALSE)</f>
        <v>0</v>
      </c>
      <c r="F334" s="193">
        <f>VLOOKUP($B334,'Комм. затраты'!$B$12:$P$122,COLUMN('Комм. затраты'!G:G)-1,FALSE)</f>
        <v>0</v>
      </c>
      <c r="G334" s="193">
        <f>VLOOKUP($B334,'Комм. затраты'!$B$12:$P$122,COLUMN('Комм. затраты'!H:H)-1,FALSE)</f>
        <v>0</v>
      </c>
      <c r="H334" s="193">
        <f>VLOOKUP($B334,'Комм. затраты'!$B$12:$P$122,COLUMN('Комм. затраты'!I:I)-1,FALSE)</f>
        <v>0</v>
      </c>
      <c r="I334" s="193">
        <f>VLOOKUP($B334,'Комм. затраты'!$B$12:$P$122,COLUMN('Комм. затраты'!J:J)-1,FALSE)</f>
        <v>0</v>
      </c>
      <c r="J334" s="193">
        <f>VLOOKUP($B334,'Комм. затраты'!$B$12:$P$122,COLUMN('Комм. затраты'!K:K)-1,FALSE)</f>
        <v>0</v>
      </c>
      <c r="K334" s="193">
        <f>VLOOKUP($B334,'Комм. затраты'!$B$12:$P$122,COLUMN('Комм. затраты'!L:L)-1,FALSE)</f>
        <v>0</v>
      </c>
      <c r="L334" s="193">
        <f>VLOOKUP($B334,'Комм. затраты'!$B$12:$P$122,COLUMN('Комм. затраты'!M:M)-1,FALSE)</f>
        <v>0</v>
      </c>
      <c r="M334" s="193">
        <f>VLOOKUP($B334,'Комм. затраты'!$B$12:$P$122,COLUMN('Комм. затраты'!N:N)-1,FALSE)</f>
        <v>0</v>
      </c>
      <c r="N334" s="193">
        <f>VLOOKUP($B334,'Комм. затраты'!$B$12:$P$122,COLUMN('Комм. затраты'!O:O)-1,FALSE)</f>
        <v>0</v>
      </c>
      <c r="O334" s="193">
        <f>VLOOKUP($B334,'Комм. затраты'!$B$12:$P$122,COLUMN('Комм. затраты'!P:P)-1,FALSE)</f>
        <v>0</v>
      </c>
      <c r="P334" s="164">
        <f t="shared" si="34"/>
        <v>0</v>
      </c>
    </row>
    <row r="335" spans="1:16" x14ac:dyDescent="0.2">
      <c r="A335" s="177"/>
      <c r="B335" s="188" t="s">
        <v>449</v>
      </c>
      <c r="C335" s="223" t="str">
        <f>VLOOKUP($B335,ЗАТРАТЫ,COLUMN(Справочники!D:D)-1,FALSE)</f>
        <v>Энергоресурсы</v>
      </c>
      <c r="D335" s="137">
        <f>VLOOKUP($B335,'Комм. затраты'!$B$12:$P$122,COLUMN('Комм. затраты'!E:E)-1,FALSE)</f>
        <v>0</v>
      </c>
      <c r="E335" s="193">
        <f>VLOOKUP($B335,'Комм. затраты'!$B$12:$P$122,COLUMN('Комм. затраты'!F:F)-1,FALSE)</f>
        <v>0</v>
      </c>
      <c r="F335" s="193">
        <f>VLOOKUP($B335,'Комм. затраты'!$B$12:$P$122,COLUMN('Комм. затраты'!G:G)-1,FALSE)</f>
        <v>0</v>
      </c>
      <c r="G335" s="193">
        <f>VLOOKUP($B335,'Комм. затраты'!$B$12:$P$122,COLUMN('Комм. затраты'!H:H)-1,FALSE)</f>
        <v>0</v>
      </c>
      <c r="H335" s="193">
        <f>VLOOKUP($B335,'Комм. затраты'!$B$12:$P$122,COLUMN('Комм. затраты'!I:I)-1,FALSE)</f>
        <v>0</v>
      </c>
      <c r="I335" s="193">
        <f>VLOOKUP($B335,'Комм. затраты'!$B$12:$P$122,COLUMN('Комм. затраты'!J:J)-1,FALSE)</f>
        <v>0</v>
      </c>
      <c r="J335" s="193">
        <f>VLOOKUP($B335,'Комм. затраты'!$B$12:$P$122,COLUMN('Комм. затраты'!K:K)-1,FALSE)</f>
        <v>0</v>
      </c>
      <c r="K335" s="193">
        <f>VLOOKUP($B335,'Комм. затраты'!$B$12:$P$122,COLUMN('Комм. затраты'!L:L)-1,FALSE)</f>
        <v>0</v>
      </c>
      <c r="L335" s="193">
        <f>VLOOKUP($B335,'Комм. затраты'!$B$12:$P$122,COLUMN('Комм. затраты'!M:M)-1,FALSE)</f>
        <v>0</v>
      </c>
      <c r="M335" s="193">
        <f>VLOOKUP($B335,'Комм. затраты'!$B$12:$P$122,COLUMN('Комм. затраты'!N:N)-1,FALSE)</f>
        <v>0</v>
      </c>
      <c r="N335" s="193">
        <f>VLOOKUP($B335,'Комм. затраты'!$B$12:$P$122,COLUMN('Комм. затраты'!O:O)-1,FALSE)</f>
        <v>0</v>
      </c>
      <c r="O335" s="193">
        <f>VLOOKUP($B335,'Комм. затраты'!$B$12:$P$122,COLUMN('Комм. затраты'!P:P)-1,FALSE)</f>
        <v>0</v>
      </c>
      <c r="P335" s="164">
        <f t="shared" si="34"/>
        <v>0</v>
      </c>
    </row>
    <row r="336" spans="1:16" x14ac:dyDescent="0.2">
      <c r="A336" s="177"/>
      <c r="B336" s="188" t="s">
        <v>453</v>
      </c>
      <c r="C336" s="223" t="str">
        <f>VLOOKUP($B336,ЗАТРАТЫ,COLUMN(Справочники!D:D)-1,FALSE)</f>
        <v>Оплата труда</v>
      </c>
      <c r="D336" s="137">
        <f>VLOOKUP($B336,'Комм. затраты'!$B$12:$P$122,COLUMN('Комм. затраты'!E:E)-1,FALSE)</f>
        <v>0</v>
      </c>
      <c r="E336" s="193">
        <f>VLOOKUP($B336,'Комм. затраты'!$B$12:$P$122,COLUMN('Комм. затраты'!F:F)-1,FALSE)</f>
        <v>0</v>
      </c>
      <c r="F336" s="193">
        <f>VLOOKUP($B336,'Комм. затраты'!$B$12:$P$122,COLUMN('Комм. затраты'!G:G)-1,FALSE)</f>
        <v>0</v>
      </c>
      <c r="G336" s="193">
        <f>VLOOKUP($B336,'Комм. затраты'!$B$12:$P$122,COLUMN('Комм. затраты'!H:H)-1,FALSE)</f>
        <v>0</v>
      </c>
      <c r="H336" s="193">
        <f>VLOOKUP($B336,'Комм. затраты'!$B$12:$P$122,COLUMN('Комм. затраты'!I:I)-1,FALSE)</f>
        <v>0</v>
      </c>
      <c r="I336" s="193">
        <f>VLOOKUP($B336,'Комм. затраты'!$B$12:$P$122,COLUMN('Комм. затраты'!J:J)-1,FALSE)</f>
        <v>0</v>
      </c>
      <c r="J336" s="193">
        <f>VLOOKUP($B336,'Комм. затраты'!$B$12:$P$122,COLUMN('Комм. затраты'!K:K)-1,FALSE)</f>
        <v>0</v>
      </c>
      <c r="K336" s="193">
        <f>VLOOKUP($B336,'Комм. затраты'!$B$12:$P$122,COLUMN('Комм. затраты'!L:L)-1,FALSE)</f>
        <v>0</v>
      </c>
      <c r="L336" s="193">
        <f>VLOOKUP($B336,'Комм. затраты'!$B$12:$P$122,COLUMN('Комм. затраты'!M:M)-1,FALSE)</f>
        <v>0</v>
      </c>
      <c r="M336" s="193">
        <f>VLOOKUP($B336,'Комм. затраты'!$B$12:$P$122,COLUMN('Комм. затраты'!N:N)-1,FALSE)</f>
        <v>0</v>
      </c>
      <c r="N336" s="193">
        <f>VLOOKUP($B336,'Комм. затраты'!$B$12:$P$122,COLUMN('Комм. затраты'!O:O)-1,FALSE)</f>
        <v>0</v>
      </c>
      <c r="O336" s="193">
        <f>VLOOKUP($B336,'Комм. затраты'!$B$12:$P$122,COLUMN('Комм. затраты'!P:P)-1,FALSE)</f>
        <v>0</v>
      </c>
      <c r="P336" s="164">
        <f t="shared" si="34"/>
        <v>0</v>
      </c>
    </row>
    <row r="337" spans="1:16" x14ac:dyDescent="0.2">
      <c r="A337" s="177"/>
      <c r="B337" s="188" t="s">
        <v>458</v>
      </c>
      <c r="C337" s="223" t="str">
        <f>VLOOKUP($B337,ЗАТРАТЫ,COLUMN(Справочники!D:D)-1,FALSE)</f>
        <v>Социальные налоги</v>
      </c>
      <c r="D337" s="137">
        <f>VLOOKUP($B337,'Комм. затраты'!$B$12:$P$122,COLUMN('Комм. затраты'!E:E)-1,FALSE)</f>
        <v>0</v>
      </c>
      <c r="E337" s="193">
        <f>VLOOKUP($B337,'Комм. затраты'!$B$12:$P$122,COLUMN('Комм. затраты'!F:F)-1,FALSE)</f>
        <v>0</v>
      </c>
      <c r="F337" s="193">
        <f>VLOOKUP($B337,'Комм. затраты'!$B$12:$P$122,COLUMN('Комм. затраты'!G:G)-1,FALSE)</f>
        <v>0</v>
      </c>
      <c r="G337" s="193">
        <f>VLOOKUP($B337,'Комм. затраты'!$B$12:$P$122,COLUMN('Комм. затраты'!H:H)-1,FALSE)</f>
        <v>0</v>
      </c>
      <c r="H337" s="193">
        <f>VLOOKUP($B337,'Комм. затраты'!$B$12:$P$122,COLUMN('Комм. затраты'!I:I)-1,FALSE)</f>
        <v>0</v>
      </c>
      <c r="I337" s="193">
        <f>VLOOKUP($B337,'Комм. затраты'!$B$12:$P$122,COLUMN('Комм. затраты'!J:J)-1,FALSE)</f>
        <v>0</v>
      </c>
      <c r="J337" s="193">
        <f>VLOOKUP($B337,'Комм. затраты'!$B$12:$P$122,COLUMN('Комм. затраты'!K:K)-1,FALSE)</f>
        <v>0</v>
      </c>
      <c r="K337" s="193">
        <f>VLOOKUP($B337,'Комм. затраты'!$B$12:$P$122,COLUMN('Комм. затраты'!L:L)-1,FALSE)</f>
        <v>0</v>
      </c>
      <c r="L337" s="193">
        <f>VLOOKUP($B337,'Комм. затраты'!$B$12:$P$122,COLUMN('Комм. затраты'!M:M)-1,FALSE)</f>
        <v>0</v>
      </c>
      <c r="M337" s="193">
        <f>VLOOKUP($B337,'Комм. затраты'!$B$12:$P$122,COLUMN('Комм. затраты'!N:N)-1,FALSE)</f>
        <v>0</v>
      </c>
      <c r="N337" s="193">
        <f>VLOOKUP($B337,'Комм. затраты'!$B$12:$P$122,COLUMN('Комм. затраты'!O:O)-1,FALSE)</f>
        <v>0</v>
      </c>
      <c r="O337" s="193">
        <f>VLOOKUP($B337,'Комм. затраты'!$B$12:$P$122,COLUMN('Комм. затраты'!P:P)-1,FALSE)</f>
        <v>0</v>
      </c>
      <c r="P337" s="164">
        <f t="shared" si="34"/>
        <v>0</v>
      </c>
    </row>
    <row r="338" spans="1:16" x14ac:dyDescent="0.2">
      <c r="A338" s="177"/>
      <c r="B338" s="188" t="s">
        <v>462</v>
      </c>
      <c r="C338" s="223" t="str">
        <f>VLOOKUP($B338,ЗАТРАТЫ,COLUMN(Справочники!D:D)-1,FALSE)</f>
        <v>Услуги сторонних организаций</v>
      </c>
      <c r="D338" s="137">
        <f>VLOOKUP($B338,'Комм. затраты'!$B$12:$P$122,COLUMN('Комм. затраты'!E:E)-1,FALSE)</f>
        <v>0</v>
      </c>
      <c r="E338" s="193">
        <f>VLOOKUP($B338,'Комм. затраты'!$B$12:$P$122,COLUMN('Комм. затраты'!F:F)-1,FALSE)</f>
        <v>0</v>
      </c>
      <c r="F338" s="193">
        <f>VLOOKUP($B338,'Комм. затраты'!$B$12:$P$122,COLUMN('Комм. затраты'!G:G)-1,FALSE)</f>
        <v>0</v>
      </c>
      <c r="G338" s="193">
        <f>VLOOKUP($B338,'Комм. затраты'!$B$12:$P$122,COLUMN('Комм. затраты'!H:H)-1,FALSE)</f>
        <v>0</v>
      </c>
      <c r="H338" s="193">
        <f>VLOOKUP($B338,'Комм. затраты'!$B$12:$P$122,COLUMN('Комм. затраты'!I:I)-1,FALSE)</f>
        <v>0</v>
      </c>
      <c r="I338" s="193">
        <f>VLOOKUP($B338,'Комм. затраты'!$B$12:$P$122,COLUMN('Комм. затраты'!J:J)-1,FALSE)</f>
        <v>0</v>
      </c>
      <c r="J338" s="193">
        <f>VLOOKUP($B338,'Комм. затраты'!$B$12:$P$122,COLUMN('Комм. затраты'!K:K)-1,FALSE)</f>
        <v>0</v>
      </c>
      <c r="K338" s="193">
        <f>VLOOKUP($B338,'Комм. затраты'!$B$12:$P$122,COLUMN('Комм. затраты'!L:L)-1,FALSE)</f>
        <v>0</v>
      </c>
      <c r="L338" s="193">
        <f>VLOOKUP($B338,'Комм. затраты'!$B$12:$P$122,COLUMN('Комм. затраты'!M:M)-1,FALSE)</f>
        <v>0</v>
      </c>
      <c r="M338" s="193">
        <f>VLOOKUP($B338,'Комм. затраты'!$B$12:$P$122,COLUMN('Комм. затраты'!N:N)-1,FALSE)</f>
        <v>0</v>
      </c>
      <c r="N338" s="193">
        <f>VLOOKUP($B338,'Комм. затраты'!$B$12:$P$122,COLUMN('Комм. затраты'!O:O)-1,FALSE)</f>
        <v>0</v>
      </c>
      <c r="O338" s="193">
        <f>VLOOKUP($B338,'Комм. затраты'!$B$12:$P$122,COLUMN('Комм. затраты'!P:P)-1,FALSE)</f>
        <v>0</v>
      </c>
      <c r="P338" s="164">
        <f t="shared" si="34"/>
        <v>0</v>
      </c>
    </row>
    <row r="339" spans="1:16" x14ac:dyDescent="0.2">
      <c r="A339" s="177"/>
      <c r="B339" s="188" t="s">
        <v>481</v>
      </c>
      <c r="C339" s="223" t="str">
        <f>VLOOKUP($B339,ЗАТРАТЫ,COLUMN(Справочники!D:D)-1,FALSE)</f>
        <v>Амортизационные отчисления</v>
      </c>
      <c r="D339" s="137">
        <f>VLOOKUP($B339,'Комм. затраты'!$B$12:$P$122,COLUMN('Комм. затраты'!E:E)-1,FALSE)</f>
        <v>0</v>
      </c>
      <c r="E339" s="193">
        <f>VLOOKUP($B339,'Комм. затраты'!$B$12:$P$122,COLUMN('Комм. затраты'!F:F)-1,FALSE)</f>
        <v>0</v>
      </c>
      <c r="F339" s="193">
        <f>VLOOKUP($B339,'Комм. затраты'!$B$12:$P$122,COLUMN('Комм. затраты'!G:G)-1,FALSE)</f>
        <v>0</v>
      </c>
      <c r="G339" s="193">
        <f>VLOOKUP($B339,'Комм. затраты'!$B$12:$P$122,COLUMN('Комм. затраты'!H:H)-1,FALSE)</f>
        <v>0</v>
      </c>
      <c r="H339" s="193">
        <f>VLOOKUP($B339,'Комм. затраты'!$B$12:$P$122,COLUMN('Комм. затраты'!I:I)-1,FALSE)</f>
        <v>0</v>
      </c>
      <c r="I339" s="193">
        <f>VLOOKUP($B339,'Комм. затраты'!$B$12:$P$122,COLUMN('Комм. затраты'!J:J)-1,FALSE)</f>
        <v>0</v>
      </c>
      <c r="J339" s="193">
        <f>VLOOKUP($B339,'Комм. затраты'!$B$12:$P$122,COLUMN('Комм. затраты'!K:K)-1,FALSE)</f>
        <v>0</v>
      </c>
      <c r="K339" s="193">
        <f>VLOOKUP($B339,'Комм. затраты'!$B$12:$P$122,COLUMN('Комм. затраты'!L:L)-1,FALSE)</f>
        <v>0</v>
      </c>
      <c r="L339" s="193">
        <f>VLOOKUP($B339,'Комм. затраты'!$B$12:$P$122,COLUMN('Комм. затраты'!M:M)-1,FALSE)</f>
        <v>0</v>
      </c>
      <c r="M339" s="193">
        <f>VLOOKUP($B339,'Комм. затраты'!$B$12:$P$122,COLUMN('Комм. затраты'!N:N)-1,FALSE)</f>
        <v>0</v>
      </c>
      <c r="N339" s="193">
        <f>VLOOKUP($B339,'Комм. затраты'!$B$12:$P$122,COLUMN('Комм. затраты'!O:O)-1,FALSE)</f>
        <v>0</v>
      </c>
      <c r="O339" s="193">
        <f>VLOOKUP($B339,'Комм. затраты'!$B$12:$P$122,COLUMN('Комм. затраты'!P:P)-1,FALSE)</f>
        <v>0</v>
      </c>
      <c r="P339" s="164">
        <f t="shared" si="34"/>
        <v>0</v>
      </c>
    </row>
    <row r="340" spans="1:16" x14ac:dyDescent="0.2">
      <c r="A340" s="177"/>
      <c r="B340" s="188" t="s">
        <v>486</v>
      </c>
      <c r="C340" s="223" t="str">
        <f>VLOOKUP($B340,ЗАТРАТЫ,COLUMN(Справочники!D:D)-1,FALSE)</f>
        <v>Налоги и сборы</v>
      </c>
      <c r="D340" s="137">
        <f>VLOOKUP($B340,'Комм. затраты'!$B$12:$P$122,COLUMN('Комм. затраты'!E:E)-1,FALSE)-'Комм. затраты'!E$89</f>
        <v>0</v>
      </c>
      <c r="E340" s="193">
        <f>VLOOKUP($B340,'Комм. затраты'!$B$12:$P$122,COLUMN('Комм. затраты'!F:F)-1,FALSE)-'Комм. затраты'!F$89</f>
        <v>0</v>
      </c>
      <c r="F340" s="193">
        <f>VLOOKUP($B340,'Комм. затраты'!$B$12:$P$122,COLUMN('Комм. затраты'!G:G)-1,FALSE)-'Комм. затраты'!G$89</f>
        <v>0</v>
      </c>
      <c r="G340" s="193">
        <f>VLOOKUP($B340,'Комм. затраты'!$B$12:$P$122,COLUMN('Комм. затраты'!H:H)-1,FALSE)-'Комм. затраты'!H$89</f>
        <v>0</v>
      </c>
      <c r="H340" s="193">
        <f>VLOOKUP($B340,'Комм. затраты'!$B$12:$P$122,COLUMN('Комм. затраты'!I:I)-1,FALSE)-'Комм. затраты'!I$89</f>
        <v>0</v>
      </c>
      <c r="I340" s="193">
        <f>VLOOKUP($B340,'Комм. затраты'!$B$12:$P$122,COLUMN('Комм. затраты'!J:J)-1,FALSE)-'Комм. затраты'!J$89</f>
        <v>0</v>
      </c>
      <c r="J340" s="193">
        <f>VLOOKUP($B340,'Комм. затраты'!$B$12:$P$122,COLUMN('Комм. затраты'!K:K)-1,FALSE)-'Комм. затраты'!K$89</f>
        <v>0</v>
      </c>
      <c r="K340" s="193">
        <f>VLOOKUP($B340,'Комм. затраты'!$B$12:$P$122,COLUMN('Комм. затраты'!L:L)-1,FALSE)-'Комм. затраты'!L$89</f>
        <v>0</v>
      </c>
      <c r="L340" s="193">
        <f>VLOOKUP($B340,'Комм. затраты'!$B$12:$P$122,COLUMN('Комм. затраты'!M:M)-1,FALSE)-'Комм. затраты'!M$89</f>
        <v>0</v>
      </c>
      <c r="M340" s="193">
        <f>VLOOKUP($B340,'Комм. затраты'!$B$12:$P$122,COLUMN('Комм. затраты'!N:N)-1,FALSE)-'Комм. затраты'!N$89</f>
        <v>0</v>
      </c>
      <c r="N340" s="193">
        <f>VLOOKUP($B340,'Комм. затраты'!$B$12:$P$122,COLUMN('Комм. затраты'!O:O)-1,FALSE)-'Комм. затраты'!O$89</f>
        <v>0</v>
      </c>
      <c r="O340" s="193">
        <f>VLOOKUP($B340,'Комм. затраты'!$B$12:$P$122,COLUMN('Комм. затраты'!P:P)-1,FALSE)-'Комм. затраты'!P$89</f>
        <v>0</v>
      </c>
      <c r="P340" s="164">
        <f t="shared" si="34"/>
        <v>0</v>
      </c>
    </row>
    <row r="341" spans="1:16" x14ac:dyDescent="0.2">
      <c r="A341" s="177"/>
      <c r="B341" s="188" t="s">
        <v>501</v>
      </c>
      <c r="C341" s="223" t="str">
        <f>VLOOKUP($B341,ЗАТРАТЫ,COLUMN(Справочники!D:D)-1,FALSE)</f>
        <v>Затраты на финансирование</v>
      </c>
      <c r="D341" s="137">
        <f>VLOOKUP($B341,'Комм. затраты'!$B$12:$P$122,COLUMN('Комм. затраты'!E:E)-1,FALSE)</f>
        <v>0</v>
      </c>
      <c r="E341" s="193">
        <f>VLOOKUP($B341,'Комм. затраты'!$B$12:$P$122,COLUMN('Комм. затраты'!F:F)-1,FALSE)</f>
        <v>0</v>
      </c>
      <c r="F341" s="193">
        <f>VLOOKUP($B341,'Комм. затраты'!$B$12:$P$122,COLUMN('Комм. затраты'!G:G)-1,FALSE)</f>
        <v>0</v>
      </c>
      <c r="G341" s="193">
        <f>VLOOKUP($B341,'Комм. затраты'!$B$12:$P$122,COLUMN('Комм. затраты'!H:H)-1,FALSE)</f>
        <v>0</v>
      </c>
      <c r="H341" s="193">
        <f>VLOOKUP($B341,'Комм. затраты'!$B$12:$P$122,COLUMN('Комм. затраты'!I:I)-1,FALSE)</f>
        <v>0</v>
      </c>
      <c r="I341" s="193">
        <f>VLOOKUP($B341,'Комм. затраты'!$B$12:$P$122,COLUMN('Комм. затраты'!J:J)-1,FALSE)</f>
        <v>0</v>
      </c>
      <c r="J341" s="193">
        <f>VLOOKUP($B341,'Комм. затраты'!$B$12:$P$122,COLUMN('Комм. затраты'!K:K)-1,FALSE)</f>
        <v>0</v>
      </c>
      <c r="K341" s="193">
        <f>VLOOKUP($B341,'Комм. затраты'!$B$12:$P$122,COLUMN('Комм. затраты'!L:L)-1,FALSE)</f>
        <v>0</v>
      </c>
      <c r="L341" s="193">
        <f>VLOOKUP($B341,'Комм. затраты'!$B$12:$P$122,COLUMN('Комм. затраты'!M:M)-1,FALSE)</f>
        <v>0</v>
      </c>
      <c r="M341" s="193">
        <f>VLOOKUP($B341,'Комм. затраты'!$B$12:$P$122,COLUMN('Комм. затраты'!N:N)-1,FALSE)</f>
        <v>0</v>
      </c>
      <c r="N341" s="193">
        <f>VLOOKUP($B341,'Комм. затраты'!$B$12:$P$122,COLUMN('Комм. затраты'!O:O)-1,FALSE)</f>
        <v>0</v>
      </c>
      <c r="O341" s="193">
        <f>VLOOKUP($B341,'Комм. затраты'!$B$12:$P$122,COLUMN('Комм. затраты'!P:P)-1,FALSE)</f>
        <v>0</v>
      </c>
      <c r="P341" s="164">
        <f>SUM(D341,E341,F341,G341,H341,I341,J341,K341,L341,M341,N341,O341)</f>
        <v>0</v>
      </c>
    </row>
    <row r="342" spans="1:16" x14ac:dyDescent="0.2">
      <c r="A342" s="177"/>
      <c r="B342" s="188" t="s">
        <v>522</v>
      </c>
      <c r="C342" s="225" t="str">
        <f>VLOOKUP($B342,ЗАТРАТЫ,COLUMN(Справочники!D:D)-1,FALSE)</f>
        <v>Социальные расходы и расходы на развитие персонала</v>
      </c>
      <c r="D342" s="137">
        <f>VLOOKUP($B342,'Комм. затраты'!$B$12:$P$122,COLUMN('Комм. затраты'!E:E)-1,FALSE)</f>
        <v>0</v>
      </c>
      <c r="E342" s="193">
        <f>VLOOKUP($B342,'Комм. затраты'!$B$12:$P$122,COLUMN('Комм. затраты'!F:F)-1,FALSE)</f>
        <v>0</v>
      </c>
      <c r="F342" s="193">
        <f>VLOOKUP($B342,'Комм. затраты'!$B$12:$P$122,COLUMN('Комм. затраты'!G:G)-1,FALSE)</f>
        <v>0</v>
      </c>
      <c r="G342" s="193">
        <f>VLOOKUP($B342,'Комм. затраты'!$B$12:$P$122,COLUMN('Комм. затраты'!H:H)-1,FALSE)</f>
        <v>0</v>
      </c>
      <c r="H342" s="193">
        <f>VLOOKUP($B342,'Комм. затраты'!$B$12:$P$122,COLUMN('Комм. затраты'!I:I)-1,FALSE)</f>
        <v>0</v>
      </c>
      <c r="I342" s="193">
        <f>VLOOKUP($B342,'Комм. затраты'!$B$12:$P$122,COLUMN('Комм. затраты'!J:J)-1,FALSE)</f>
        <v>0</v>
      </c>
      <c r="J342" s="193">
        <f>VLOOKUP($B342,'Комм. затраты'!$B$12:$P$122,COLUMN('Комм. затраты'!K:K)-1,FALSE)</f>
        <v>0</v>
      </c>
      <c r="K342" s="193">
        <f>VLOOKUP($B342,'Комм. затраты'!$B$12:$P$122,COLUMN('Комм. затраты'!L:L)-1,FALSE)</f>
        <v>0</v>
      </c>
      <c r="L342" s="193">
        <f>VLOOKUP($B342,'Комм. затраты'!$B$12:$P$122,COLUMN('Комм. затраты'!M:M)-1,FALSE)</f>
        <v>0</v>
      </c>
      <c r="M342" s="193">
        <f>VLOOKUP($B342,'Комм. затраты'!$B$12:$P$122,COLUMN('Комм. затраты'!N:N)-1,FALSE)</f>
        <v>0</v>
      </c>
      <c r="N342" s="193">
        <f>VLOOKUP($B342,'Комм. затраты'!$B$12:$P$122,COLUMN('Комм. затраты'!O:O)-1,FALSE)</f>
        <v>0</v>
      </c>
      <c r="O342" s="193">
        <f>VLOOKUP($B342,'Комм. затраты'!$B$12:$P$122,COLUMN('Комм. затраты'!P:P)-1,FALSE)</f>
        <v>0</v>
      </c>
      <c r="P342" s="164">
        <f>SUM(D342,E342,F342,G342,H342,I342,J342,K342,L342,M342,N342,O342)</f>
        <v>0</v>
      </c>
    </row>
    <row r="343" spans="1:16" x14ac:dyDescent="0.2">
      <c r="A343" s="177"/>
      <c r="B343" s="188" t="s">
        <v>546</v>
      </c>
      <c r="C343" s="225" t="str">
        <f>VLOOKUP($B343,ЗАТРАТЫ,COLUMN(Справочники!D:D)-1,FALSE)</f>
        <v>Начисленные расходы и резервы</v>
      </c>
      <c r="D343" s="137">
        <f>VLOOKUP($B343,'Комм. затраты'!$B$12:$P$122,COLUMN('Комм. затраты'!E:E)-1,FALSE)</f>
        <v>0</v>
      </c>
      <c r="E343" s="193">
        <f>VLOOKUP($B343,'Комм. затраты'!$B$12:$P$122,COLUMN('Комм. затраты'!F:F)-1,FALSE)</f>
        <v>0</v>
      </c>
      <c r="F343" s="193">
        <f>VLOOKUP($B343,'Комм. затраты'!$B$12:$P$122,COLUMN('Комм. затраты'!G:G)-1,FALSE)</f>
        <v>0</v>
      </c>
      <c r="G343" s="193">
        <f>VLOOKUP($B343,'Комм. затраты'!$B$12:$P$122,COLUMN('Комм. затраты'!H:H)-1,FALSE)</f>
        <v>0</v>
      </c>
      <c r="H343" s="193">
        <f>VLOOKUP($B343,'Комм. затраты'!$B$12:$P$122,COLUMN('Комм. затраты'!I:I)-1,FALSE)</f>
        <v>0</v>
      </c>
      <c r="I343" s="193">
        <f>VLOOKUP($B343,'Комм. затраты'!$B$12:$P$122,COLUMN('Комм. затраты'!J:J)-1,FALSE)</f>
        <v>0</v>
      </c>
      <c r="J343" s="193">
        <f>VLOOKUP($B343,'Комм. затраты'!$B$12:$P$122,COLUMN('Комм. затраты'!K:K)-1,FALSE)</f>
        <v>0</v>
      </c>
      <c r="K343" s="193">
        <f>VLOOKUP($B343,'Комм. затраты'!$B$12:$P$122,COLUMN('Комм. затраты'!L:L)-1,FALSE)</f>
        <v>0</v>
      </c>
      <c r="L343" s="193">
        <f>VLOOKUP($B343,'Комм. затраты'!$B$12:$P$122,COLUMN('Комм. затраты'!M:M)-1,FALSE)</f>
        <v>0</v>
      </c>
      <c r="M343" s="193">
        <f>VLOOKUP($B343,'Комм. затраты'!$B$12:$P$122,COLUMN('Комм. затраты'!N:N)-1,FALSE)</f>
        <v>0</v>
      </c>
      <c r="N343" s="193">
        <f>VLOOKUP($B343,'Комм. затраты'!$B$12:$P$122,COLUMN('Комм. затраты'!O:O)-1,FALSE)</f>
        <v>0</v>
      </c>
      <c r="O343" s="193">
        <f>VLOOKUP($B343,'Комм. затраты'!$B$12:$P$122,COLUMN('Комм. затраты'!P:P)-1,FALSE)</f>
        <v>0</v>
      </c>
      <c r="P343" s="164">
        <f>SUM(D343,E343,F343,G343,H343,I343,J343,K343,L343,M343,N343,O343)</f>
        <v>0</v>
      </c>
    </row>
    <row r="344" spans="1:16" x14ac:dyDescent="0.2">
      <c r="A344" s="177"/>
      <c r="B344" s="188" t="s">
        <v>549</v>
      </c>
      <c r="C344" s="225" t="str">
        <f>VLOOKUP($B344,ЗАТРАТЫ,COLUMN(Справочники!D:D)-1,FALSE)</f>
        <v>Прочие затраты</v>
      </c>
      <c r="D344" s="137">
        <f>VLOOKUP($B344,'Комм. затраты'!$B$12:$P$122,COLUMN('Комм. затраты'!E:E)-1,FALSE)</f>
        <v>0</v>
      </c>
      <c r="E344" s="193">
        <f>VLOOKUP($B344,'Комм. затраты'!$B$12:$P$122,COLUMN('Комм. затраты'!F:F)-1,FALSE)</f>
        <v>0</v>
      </c>
      <c r="F344" s="193">
        <f>VLOOKUP($B344,'Комм. затраты'!$B$12:$P$122,COLUMN('Комм. затраты'!G:G)-1,FALSE)</f>
        <v>0</v>
      </c>
      <c r="G344" s="193">
        <f>VLOOKUP($B344,'Комм. затраты'!$B$12:$P$122,COLUMN('Комм. затраты'!H:H)-1,FALSE)</f>
        <v>0</v>
      </c>
      <c r="H344" s="193">
        <f>VLOOKUP($B344,'Комм. затраты'!$B$12:$P$122,COLUMN('Комм. затраты'!I:I)-1,FALSE)</f>
        <v>0</v>
      </c>
      <c r="I344" s="193">
        <f>VLOOKUP($B344,'Комм. затраты'!$B$12:$P$122,COLUMN('Комм. затраты'!J:J)-1,FALSE)</f>
        <v>0</v>
      </c>
      <c r="J344" s="193">
        <f>VLOOKUP($B344,'Комм. затраты'!$B$12:$P$122,COLUMN('Комм. затраты'!K:K)-1,FALSE)</f>
        <v>0</v>
      </c>
      <c r="K344" s="193">
        <f>VLOOKUP($B344,'Комм. затраты'!$B$12:$P$122,COLUMN('Комм. затраты'!L:L)-1,FALSE)</f>
        <v>0</v>
      </c>
      <c r="L344" s="193">
        <f>VLOOKUP($B344,'Комм. затраты'!$B$12:$P$122,COLUMN('Комм. затраты'!M:M)-1,FALSE)</f>
        <v>0</v>
      </c>
      <c r="M344" s="193">
        <f>VLOOKUP($B344,'Комм. затраты'!$B$12:$P$122,COLUMN('Комм. затраты'!N:N)-1,FALSE)</f>
        <v>0</v>
      </c>
      <c r="N344" s="193">
        <f>VLOOKUP($B344,'Комм. затраты'!$B$12:$P$122,COLUMN('Комм. затраты'!O:O)-1,FALSE)</f>
        <v>0</v>
      </c>
      <c r="O344" s="193">
        <f>VLOOKUP($B344,'Комм. затраты'!$B$12:$P$122,COLUMN('Комм. затраты'!P:P)-1,FALSE)</f>
        <v>0</v>
      </c>
      <c r="P344" s="164">
        <f>SUM(D344,E344,F344,G344,H344,I344,J344,K344,L344,M344,N344,O344)</f>
        <v>0</v>
      </c>
    </row>
    <row r="345" spans="1:16" x14ac:dyDescent="0.2">
      <c r="A345" s="177"/>
      <c r="B345" s="436"/>
      <c r="C345" s="170" t="s">
        <v>273</v>
      </c>
      <c r="D345" s="273">
        <f>D331-D332</f>
        <v>0</v>
      </c>
      <c r="E345" s="273">
        <f t="shared" ref="E345:O345" si="47">E331-E332</f>
        <v>0</v>
      </c>
      <c r="F345" s="273">
        <f t="shared" si="47"/>
        <v>0</v>
      </c>
      <c r="G345" s="273">
        <f t="shared" si="47"/>
        <v>0</v>
      </c>
      <c r="H345" s="273">
        <f t="shared" si="47"/>
        <v>0</v>
      </c>
      <c r="I345" s="273">
        <f t="shared" si="47"/>
        <v>0</v>
      </c>
      <c r="J345" s="273">
        <f t="shared" si="47"/>
        <v>0</v>
      </c>
      <c r="K345" s="273">
        <f t="shared" si="47"/>
        <v>0</v>
      </c>
      <c r="L345" s="273">
        <f t="shared" si="47"/>
        <v>0</v>
      </c>
      <c r="M345" s="273">
        <f t="shared" si="47"/>
        <v>0</v>
      </c>
      <c r="N345" s="273">
        <f t="shared" si="47"/>
        <v>0</v>
      </c>
      <c r="O345" s="273">
        <f t="shared" si="47"/>
        <v>0</v>
      </c>
      <c r="P345" s="164">
        <f t="shared" ref="P345:P373" si="48">SUM(D345,E345,F345,G345,H345,I345,J345,K345,L345,M345,N345,O345)</f>
        <v>0</v>
      </c>
    </row>
    <row r="346" spans="1:16" s="172" customFormat="1" x14ac:dyDescent="0.2">
      <c r="A346" s="168"/>
      <c r="B346" s="189"/>
      <c r="C346" s="167" t="s">
        <v>275</v>
      </c>
      <c r="D346" s="276">
        <f>SUM(D348:D358)</f>
        <v>0</v>
      </c>
      <c r="E346" s="276">
        <f t="shared" ref="E346:O346" si="49">SUM(E348:E358)</f>
        <v>0</v>
      </c>
      <c r="F346" s="276">
        <f t="shared" si="49"/>
        <v>0</v>
      </c>
      <c r="G346" s="276">
        <f t="shared" si="49"/>
        <v>0</v>
      </c>
      <c r="H346" s="276">
        <f t="shared" si="49"/>
        <v>0</v>
      </c>
      <c r="I346" s="276">
        <f t="shared" si="49"/>
        <v>0</v>
      </c>
      <c r="J346" s="276">
        <f t="shared" si="49"/>
        <v>0</v>
      </c>
      <c r="K346" s="276">
        <f t="shared" si="49"/>
        <v>0</v>
      </c>
      <c r="L346" s="276">
        <f t="shared" si="49"/>
        <v>0</v>
      </c>
      <c r="M346" s="276">
        <f t="shared" si="49"/>
        <v>0</v>
      </c>
      <c r="N346" s="276">
        <f t="shared" si="49"/>
        <v>0</v>
      </c>
      <c r="O346" s="276">
        <f t="shared" si="49"/>
        <v>0</v>
      </c>
      <c r="P346" s="164">
        <f t="shared" si="48"/>
        <v>0</v>
      </c>
    </row>
    <row r="347" spans="1:16" s="172" customFormat="1" x14ac:dyDescent="0.2">
      <c r="A347" s="168"/>
      <c r="B347" s="189"/>
      <c r="C347" s="191" t="s">
        <v>926</v>
      </c>
      <c r="D347" s="276"/>
      <c r="E347" s="277"/>
      <c r="F347" s="277"/>
      <c r="G347" s="277"/>
      <c r="H347" s="277"/>
      <c r="I347" s="277"/>
      <c r="J347" s="277"/>
      <c r="K347" s="277"/>
      <c r="L347" s="277"/>
      <c r="M347" s="277"/>
      <c r="N347" s="277"/>
      <c r="O347" s="277"/>
      <c r="P347" s="164">
        <f t="shared" si="48"/>
        <v>0</v>
      </c>
    </row>
    <row r="348" spans="1:16" s="172" customFormat="1" x14ac:dyDescent="0.2">
      <c r="A348" s="168"/>
      <c r="B348" s="188" t="s">
        <v>428</v>
      </c>
      <c r="C348" s="165" t="str">
        <f>VLOOKUP($B348,ЗАТРАТЫ,COLUMN(Справочники!D:D)-1,FALSE)</f>
        <v>Материальные затраты</v>
      </c>
      <c r="D348" s="137">
        <f>VLOOKUP($B348,'ПРОИЗ расходы'!$B$11:$P$117,COLUMN('ПРОИЗ расходы'!E:E)-1,FALSE)</f>
        <v>0</v>
      </c>
      <c r="E348" s="193">
        <f>VLOOKUP($B348,'ПРОИЗ расходы'!$B$11:$P$117,COLUMN('ПРОИЗ расходы'!F:F)-1,FALSE)</f>
        <v>0</v>
      </c>
      <c r="F348" s="193">
        <f>VLOOKUP($B348,'ПРОИЗ расходы'!$B$11:$P$117,COLUMN('ПРОИЗ расходы'!G:G)-1,FALSE)</f>
        <v>0</v>
      </c>
      <c r="G348" s="193">
        <f>VLOOKUP($B348,'ПРОИЗ расходы'!$B$11:$P$117,COLUMN('ПРОИЗ расходы'!H:H)-1,FALSE)</f>
        <v>0</v>
      </c>
      <c r="H348" s="193">
        <f>VLOOKUP($B348,'ПРОИЗ расходы'!$B$11:$P$117,COLUMN('ПРОИЗ расходы'!I:I)-1,FALSE)</f>
        <v>0</v>
      </c>
      <c r="I348" s="193">
        <f>VLOOKUP($B348,'ПРОИЗ расходы'!$B$11:$P$117,COLUMN('ПРОИЗ расходы'!J:J)-1,FALSE)</f>
        <v>0</v>
      </c>
      <c r="J348" s="193">
        <f>VLOOKUP($B348,'ПРОИЗ расходы'!$B$11:$P$117,COLUMN('ПРОИЗ расходы'!K:K)-1,FALSE)</f>
        <v>0</v>
      </c>
      <c r="K348" s="193">
        <f>VLOOKUP($B348,'ПРОИЗ расходы'!$B$11:$P$117,COLUMN('ПРОИЗ расходы'!L:L)-1,FALSE)</f>
        <v>0</v>
      </c>
      <c r="L348" s="193">
        <f>VLOOKUP($B348,'ПРОИЗ расходы'!$B$11:$P$117,COLUMN('ПРОИЗ расходы'!M:M)-1,FALSE)</f>
        <v>0</v>
      </c>
      <c r="M348" s="193">
        <f>VLOOKUP($B348,'ПРОИЗ расходы'!$B$11:$P$117,COLUMN('ПРОИЗ расходы'!N:N)-1,FALSE)</f>
        <v>0</v>
      </c>
      <c r="N348" s="193">
        <f>VLOOKUP($B348,'ПРОИЗ расходы'!$B$11:$P$117,COLUMN('ПРОИЗ расходы'!O:O)-1,FALSE)</f>
        <v>0</v>
      </c>
      <c r="O348" s="193">
        <f>VLOOKUP($B348,'ПРОИЗ расходы'!$B$11:$P$117,COLUMN('ПРОИЗ расходы'!P:P)-1,FALSE)</f>
        <v>0</v>
      </c>
      <c r="P348" s="164">
        <f t="shared" si="48"/>
        <v>0</v>
      </c>
    </row>
    <row r="349" spans="1:16" x14ac:dyDescent="0.2">
      <c r="A349" s="161"/>
      <c r="B349" s="188" t="s">
        <v>449</v>
      </c>
      <c r="C349" s="223" t="str">
        <f>VLOOKUP($B349,ЗАТРАТЫ,COLUMN(Справочники!D:D)-1,FALSE)</f>
        <v>Энергоресурсы</v>
      </c>
      <c r="D349" s="137">
        <f>VLOOKUP($B349,'ПРОИЗ расходы'!$B$11:$P$117,COLUMN('ПРОИЗ расходы'!E:E)-1,FALSE)</f>
        <v>0</v>
      </c>
      <c r="E349" s="193">
        <f>VLOOKUP($B349,'ПРОИЗ расходы'!$B$11:$P$117,COLUMN('ПРОИЗ расходы'!F:F)-1,FALSE)</f>
        <v>0</v>
      </c>
      <c r="F349" s="193">
        <f>VLOOKUP($B349,'ПРОИЗ расходы'!$B$11:$P$117,COLUMN('ПРОИЗ расходы'!G:G)-1,FALSE)</f>
        <v>0</v>
      </c>
      <c r="G349" s="193">
        <f>VLOOKUP($B349,'ПРОИЗ расходы'!$B$11:$P$117,COLUMN('ПРОИЗ расходы'!H:H)-1,FALSE)</f>
        <v>0</v>
      </c>
      <c r="H349" s="193">
        <f>VLOOKUP($B349,'ПРОИЗ расходы'!$B$11:$P$117,COLUMN('ПРОИЗ расходы'!I:I)-1,FALSE)</f>
        <v>0</v>
      </c>
      <c r="I349" s="193">
        <f>VLOOKUP($B349,'ПРОИЗ расходы'!$B$11:$P$117,COLUMN('ПРОИЗ расходы'!J:J)-1,FALSE)</f>
        <v>0</v>
      </c>
      <c r="J349" s="193">
        <f>VLOOKUP($B349,'ПРОИЗ расходы'!$B$11:$P$117,COLUMN('ПРОИЗ расходы'!K:K)-1,FALSE)</f>
        <v>0</v>
      </c>
      <c r="K349" s="193">
        <f>VLOOKUP($B349,'ПРОИЗ расходы'!$B$11:$P$117,COLUMN('ПРОИЗ расходы'!L:L)-1,FALSE)</f>
        <v>0</v>
      </c>
      <c r="L349" s="193">
        <f>VLOOKUP($B349,'ПРОИЗ расходы'!$B$11:$P$117,COLUMN('ПРОИЗ расходы'!M:M)-1,FALSE)</f>
        <v>0</v>
      </c>
      <c r="M349" s="193">
        <f>VLOOKUP($B349,'ПРОИЗ расходы'!$B$11:$P$117,COLUMN('ПРОИЗ расходы'!N:N)-1,FALSE)</f>
        <v>0</v>
      </c>
      <c r="N349" s="193">
        <f>VLOOKUP($B349,'ПРОИЗ расходы'!$B$11:$P$117,COLUMN('ПРОИЗ расходы'!O:O)-1,FALSE)</f>
        <v>0</v>
      </c>
      <c r="O349" s="193">
        <f>VLOOKUP($B349,'ПРОИЗ расходы'!$B$11:$P$117,COLUMN('ПРОИЗ расходы'!P:P)-1,FALSE)</f>
        <v>0</v>
      </c>
      <c r="P349" s="164">
        <f t="shared" si="48"/>
        <v>0</v>
      </c>
    </row>
    <row r="350" spans="1:16" s="2" customFormat="1" x14ac:dyDescent="0.2">
      <c r="A350" s="173"/>
      <c r="B350" s="188" t="s">
        <v>453</v>
      </c>
      <c r="C350" s="223" t="str">
        <f>VLOOKUP($B350,ЗАТРАТЫ,COLUMN(Справочники!D:D)-1,FALSE)</f>
        <v>Оплата труда</v>
      </c>
      <c r="D350" s="137">
        <f>VLOOKUP($B350,'ПРОИЗ расходы'!$B$11:$P$117,COLUMN('ПРОИЗ расходы'!E:E)-1,FALSE)</f>
        <v>0</v>
      </c>
      <c r="E350" s="193">
        <f>VLOOKUP($B350,'ПРОИЗ расходы'!$B$11:$P$117,COLUMN('ПРОИЗ расходы'!F:F)-1,FALSE)</f>
        <v>0</v>
      </c>
      <c r="F350" s="193">
        <f>VLOOKUP($B350,'ПРОИЗ расходы'!$B$11:$P$117,COLUMN('ПРОИЗ расходы'!G:G)-1,FALSE)</f>
        <v>0</v>
      </c>
      <c r="G350" s="193">
        <f>VLOOKUP($B350,'ПРОИЗ расходы'!$B$11:$P$117,COLUMN('ПРОИЗ расходы'!H:H)-1,FALSE)</f>
        <v>0</v>
      </c>
      <c r="H350" s="193">
        <f>VLOOKUP($B350,'ПРОИЗ расходы'!$B$11:$P$117,COLUMN('ПРОИЗ расходы'!I:I)-1,FALSE)</f>
        <v>0</v>
      </c>
      <c r="I350" s="193">
        <f>VLOOKUP($B350,'ПРОИЗ расходы'!$B$11:$P$117,COLUMN('ПРОИЗ расходы'!J:J)-1,FALSE)</f>
        <v>0</v>
      </c>
      <c r="J350" s="193">
        <f>VLOOKUP($B350,'ПРОИЗ расходы'!$B$11:$P$117,COLUMN('ПРОИЗ расходы'!K:K)-1,FALSE)</f>
        <v>0</v>
      </c>
      <c r="K350" s="193">
        <f>VLOOKUP($B350,'ПРОИЗ расходы'!$B$11:$P$117,COLUMN('ПРОИЗ расходы'!L:L)-1,FALSE)</f>
        <v>0</v>
      </c>
      <c r="L350" s="193">
        <f>VLOOKUP($B350,'ПРОИЗ расходы'!$B$11:$P$117,COLUMN('ПРОИЗ расходы'!M:M)-1,FALSE)</f>
        <v>0</v>
      </c>
      <c r="M350" s="193">
        <f>VLOOKUP($B350,'ПРОИЗ расходы'!$B$11:$P$117,COLUMN('ПРОИЗ расходы'!N:N)-1,FALSE)</f>
        <v>0</v>
      </c>
      <c r="N350" s="193">
        <f>VLOOKUP($B350,'ПРОИЗ расходы'!$B$11:$P$117,COLUMN('ПРОИЗ расходы'!O:O)-1,FALSE)</f>
        <v>0</v>
      </c>
      <c r="O350" s="193">
        <f>VLOOKUP($B350,'ПРОИЗ расходы'!$B$11:$P$117,COLUMN('ПРОИЗ расходы'!P:P)-1,FALSE)</f>
        <v>0</v>
      </c>
      <c r="P350" s="164">
        <f t="shared" si="48"/>
        <v>0</v>
      </c>
    </row>
    <row r="351" spans="1:16" x14ac:dyDescent="0.2">
      <c r="A351" s="161"/>
      <c r="B351" s="188" t="s">
        <v>458</v>
      </c>
      <c r="C351" s="223" t="str">
        <f>VLOOKUP($B351,ЗАТРАТЫ,COLUMN(Справочники!D:D)-1,FALSE)</f>
        <v>Социальные налоги</v>
      </c>
      <c r="D351" s="137">
        <f>VLOOKUP($B351,'ПРОИЗ расходы'!$B$11:$P$117,COLUMN('ПРОИЗ расходы'!E:E)-1,FALSE)</f>
        <v>0</v>
      </c>
      <c r="E351" s="193">
        <f>VLOOKUP($B351,'ПРОИЗ расходы'!$B$11:$P$117,COLUMN('ПРОИЗ расходы'!F:F)-1,FALSE)</f>
        <v>0</v>
      </c>
      <c r="F351" s="193">
        <f>VLOOKUP($B351,'ПРОИЗ расходы'!$B$11:$P$117,COLUMN('ПРОИЗ расходы'!G:G)-1,FALSE)</f>
        <v>0</v>
      </c>
      <c r="G351" s="193">
        <f>VLOOKUP($B351,'ПРОИЗ расходы'!$B$11:$P$117,COLUMN('ПРОИЗ расходы'!H:H)-1,FALSE)</f>
        <v>0</v>
      </c>
      <c r="H351" s="193">
        <f>VLOOKUP($B351,'ПРОИЗ расходы'!$B$11:$P$117,COLUMN('ПРОИЗ расходы'!I:I)-1,FALSE)</f>
        <v>0</v>
      </c>
      <c r="I351" s="193">
        <f>VLOOKUP($B351,'ПРОИЗ расходы'!$B$11:$P$117,COLUMN('ПРОИЗ расходы'!J:J)-1,FALSE)</f>
        <v>0</v>
      </c>
      <c r="J351" s="193">
        <f>VLOOKUP($B351,'ПРОИЗ расходы'!$B$11:$P$117,COLUMN('ПРОИЗ расходы'!K:K)-1,FALSE)</f>
        <v>0</v>
      </c>
      <c r="K351" s="193">
        <f>VLOOKUP($B351,'ПРОИЗ расходы'!$B$11:$P$117,COLUMN('ПРОИЗ расходы'!L:L)-1,FALSE)</f>
        <v>0</v>
      </c>
      <c r="L351" s="193">
        <f>VLOOKUP($B351,'ПРОИЗ расходы'!$B$11:$P$117,COLUMN('ПРОИЗ расходы'!M:M)-1,FALSE)</f>
        <v>0</v>
      </c>
      <c r="M351" s="193">
        <f>VLOOKUP($B351,'ПРОИЗ расходы'!$B$11:$P$117,COLUMN('ПРОИЗ расходы'!N:N)-1,FALSE)</f>
        <v>0</v>
      </c>
      <c r="N351" s="193">
        <f>VLOOKUP($B351,'ПРОИЗ расходы'!$B$11:$P$117,COLUMN('ПРОИЗ расходы'!O:O)-1,FALSE)</f>
        <v>0</v>
      </c>
      <c r="O351" s="193">
        <f>VLOOKUP($B351,'ПРОИЗ расходы'!$B$11:$P$117,COLUMN('ПРОИЗ расходы'!P:P)-1,FALSE)</f>
        <v>0</v>
      </c>
      <c r="P351" s="164">
        <f t="shared" si="48"/>
        <v>0</v>
      </c>
    </row>
    <row r="352" spans="1:16" x14ac:dyDescent="0.2">
      <c r="A352" s="161"/>
      <c r="B352" s="188" t="s">
        <v>462</v>
      </c>
      <c r="C352" s="223" t="str">
        <f>VLOOKUP($B352,ЗАТРАТЫ,COLUMN(Справочники!D:D)-1,FALSE)</f>
        <v>Услуги сторонних организаций</v>
      </c>
      <c r="D352" s="137">
        <f>VLOOKUP($B352,'ПРОИЗ расходы'!$B$11:$P$117,COLUMN('ПРОИЗ расходы'!E:E)-1,FALSE)</f>
        <v>0</v>
      </c>
      <c r="E352" s="193">
        <f>VLOOKUP($B352,'ПРОИЗ расходы'!$B$11:$P$117,COLUMN('ПРОИЗ расходы'!F:F)-1,FALSE)</f>
        <v>0</v>
      </c>
      <c r="F352" s="193">
        <f>VLOOKUP($B352,'ПРОИЗ расходы'!$B$11:$P$117,COLUMN('ПРОИЗ расходы'!G:G)-1,FALSE)</f>
        <v>0</v>
      </c>
      <c r="G352" s="193">
        <f>VLOOKUP($B352,'ПРОИЗ расходы'!$B$11:$P$117,COLUMN('ПРОИЗ расходы'!H:H)-1,FALSE)</f>
        <v>0</v>
      </c>
      <c r="H352" s="193">
        <f>VLOOKUP($B352,'ПРОИЗ расходы'!$B$11:$P$117,COLUMN('ПРОИЗ расходы'!I:I)-1,FALSE)</f>
        <v>0</v>
      </c>
      <c r="I352" s="193">
        <f>VLOOKUP($B352,'ПРОИЗ расходы'!$B$11:$P$117,COLUMN('ПРОИЗ расходы'!J:J)-1,FALSE)</f>
        <v>0</v>
      </c>
      <c r="J352" s="193">
        <f>VLOOKUP($B352,'ПРОИЗ расходы'!$B$11:$P$117,COLUMN('ПРОИЗ расходы'!K:K)-1,FALSE)</f>
        <v>0</v>
      </c>
      <c r="K352" s="193">
        <f>VLOOKUP($B352,'ПРОИЗ расходы'!$B$11:$P$117,COLUMN('ПРОИЗ расходы'!L:L)-1,FALSE)</f>
        <v>0</v>
      </c>
      <c r="L352" s="193">
        <f>VLOOKUP($B352,'ПРОИЗ расходы'!$B$11:$P$117,COLUMN('ПРОИЗ расходы'!M:M)-1,FALSE)</f>
        <v>0</v>
      </c>
      <c r="M352" s="193">
        <f>VLOOKUP($B352,'ПРОИЗ расходы'!$B$11:$P$117,COLUMN('ПРОИЗ расходы'!N:N)-1,FALSE)</f>
        <v>0</v>
      </c>
      <c r="N352" s="193">
        <f>VLOOKUP($B352,'ПРОИЗ расходы'!$B$11:$P$117,COLUMN('ПРОИЗ расходы'!O:O)-1,FALSE)</f>
        <v>0</v>
      </c>
      <c r="O352" s="193">
        <f>VLOOKUP($B352,'ПРОИЗ расходы'!$B$11:$P$117,COLUMN('ПРОИЗ расходы'!P:P)-1,FALSE)</f>
        <v>0</v>
      </c>
      <c r="P352" s="164">
        <f t="shared" si="48"/>
        <v>0</v>
      </c>
    </row>
    <row r="353" spans="1:16" x14ac:dyDescent="0.2">
      <c r="A353" s="161"/>
      <c r="B353" s="188" t="s">
        <v>481</v>
      </c>
      <c r="C353" s="223" t="str">
        <f>VLOOKUP($B353,ЗАТРАТЫ,COLUMN(Справочники!D:D)-1,FALSE)</f>
        <v>Амортизационные отчисления</v>
      </c>
      <c r="D353" s="137">
        <f>VLOOKUP($B353,'ПРОИЗ расходы'!$B$11:$P$117,COLUMN('ПРОИЗ расходы'!E:E)-1,FALSE)</f>
        <v>0</v>
      </c>
      <c r="E353" s="193">
        <f>VLOOKUP($B353,'ПРОИЗ расходы'!$B$11:$P$117,COLUMN('ПРОИЗ расходы'!F:F)-1,FALSE)</f>
        <v>0</v>
      </c>
      <c r="F353" s="193">
        <f>VLOOKUP($B353,'ПРОИЗ расходы'!$B$11:$P$117,COLUMN('ПРОИЗ расходы'!G:G)-1,FALSE)</f>
        <v>0</v>
      </c>
      <c r="G353" s="193">
        <f>VLOOKUP($B353,'ПРОИЗ расходы'!$B$11:$P$117,COLUMN('ПРОИЗ расходы'!H:H)-1,FALSE)</f>
        <v>0</v>
      </c>
      <c r="H353" s="193">
        <f>VLOOKUP($B353,'ПРОИЗ расходы'!$B$11:$P$117,COLUMN('ПРОИЗ расходы'!I:I)-1,FALSE)</f>
        <v>0</v>
      </c>
      <c r="I353" s="193">
        <f>VLOOKUP($B353,'ПРОИЗ расходы'!$B$11:$P$117,COLUMN('ПРОИЗ расходы'!J:J)-1,FALSE)</f>
        <v>0</v>
      </c>
      <c r="J353" s="193">
        <f>VLOOKUP($B353,'ПРОИЗ расходы'!$B$11:$P$117,COLUMN('ПРОИЗ расходы'!K:K)-1,FALSE)</f>
        <v>0</v>
      </c>
      <c r="K353" s="193">
        <f>VLOOKUP($B353,'ПРОИЗ расходы'!$B$11:$P$117,COLUMN('ПРОИЗ расходы'!L:L)-1,FALSE)</f>
        <v>0</v>
      </c>
      <c r="L353" s="193">
        <f>VLOOKUP($B353,'ПРОИЗ расходы'!$B$11:$P$117,COLUMN('ПРОИЗ расходы'!M:M)-1,FALSE)</f>
        <v>0</v>
      </c>
      <c r="M353" s="193">
        <f>VLOOKUP($B353,'ПРОИЗ расходы'!$B$11:$P$117,COLUMN('ПРОИЗ расходы'!N:N)-1,FALSE)</f>
        <v>0</v>
      </c>
      <c r="N353" s="193">
        <f>VLOOKUP($B353,'ПРОИЗ расходы'!$B$11:$P$117,COLUMN('ПРОИЗ расходы'!O:O)-1,FALSE)</f>
        <v>0</v>
      </c>
      <c r="O353" s="193">
        <f>VLOOKUP($B353,'ПРОИЗ расходы'!$B$11:$P$117,COLUMN('ПРОИЗ расходы'!P:P)-1,FALSE)</f>
        <v>0</v>
      </c>
      <c r="P353" s="164">
        <f t="shared" si="48"/>
        <v>0</v>
      </c>
    </row>
    <row r="354" spans="1:16" s="2" customFormat="1" x14ac:dyDescent="0.2">
      <c r="A354" s="173"/>
      <c r="B354" s="188" t="s">
        <v>486</v>
      </c>
      <c r="C354" s="223" t="str">
        <f>VLOOKUP($B354,ЗАТРАТЫ,COLUMN(Справочники!D:D)-1,FALSE)</f>
        <v>Налоги и сборы</v>
      </c>
      <c r="D354" s="137">
        <f>VLOOKUP($B354,'ПРОИЗ расходы'!$B$11:$P$117,COLUMN('ПРОИЗ расходы'!E:E)-1,FALSE)-'ПРОИЗ расходы'!E$84</f>
        <v>0</v>
      </c>
      <c r="E354" s="193">
        <f>VLOOKUP($B354,'ПРОИЗ расходы'!$B$11:$P$117,COLUMN('ПРОИЗ расходы'!F:F)-1,FALSE)-'ПРОИЗ расходы'!F$84</f>
        <v>0</v>
      </c>
      <c r="F354" s="193">
        <f>VLOOKUP($B354,'ПРОИЗ расходы'!$B$11:$P$117,COLUMN('ПРОИЗ расходы'!G:G)-1,FALSE)-'ПРОИЗ расходы'!G$84</f>
        <v>0</v>
      </c>
      <c r="G354" s="193">
        <f>VLOOKUP($B354,'ПРОИЗ расходы'!$B$11:$P$117,COLUMN('ПРОИЗ расходы'!H:H)-1,FALSE)-'ПРОИЗ расходы'!H$84</f>
        <v>0</v>
      </c>
      <c r="H354" s="193">
        <f>VLOOKUP($B354,'ПРОИЗ расходы'!$B$11:$P$117,COLUMN('ПРОИЗ расходы'!I:I)-1,FALSE)-'ПРОИЗ расходы'!I$84</f>
        <v>0</v>
      </c>
      <c r="I354" s="193">
        <f>VLOOKUP($B354,'ПРОИЗ расходы'!$B$11:$P$117,COLUMN('ПРОИЗ расходы'!J:J)-1,FALSE)-'ПРОИЗ расходы'!J$84</f>
        <v>0</v>
      </c>
      <c r="J354" s="193">
        <f>VLOOKUP($B354,'ПРОИЗ расходы'!$B$11:$P$117,COLUMN('ПРОИЗ расходы'!K:K)-1,FALSE)-'ПРОИЗ расходы'!K$84</f>
        <v>0</v>
      </c>
      <c r="K354" s="193">
        <f>VLOOKUP($B354,'ПРОИЗ расходы'!$B$11:$P$117,COLUMN('ПРОИЗ расходы'!L:L)-1,FALSE)-'ПРОИЗ расходы'!L$84</f>
        <v>0</v>
      </c>
      <c r="L354" s="193">
        <f>VLOOKUP($B354,'ПРОИЗ расходы'!$B$11:$P$117,COLUMN('ПРОИЗ расходы'!M:M)-1,FALSE)-'ПРОИЗ расходы'!M$84</f>
        <v>0</v>
      </c>
      <c r="M354" s="193">
        <f>VLOOKUP($B354,'ПРОИЗ расходы'!$B$11:$P$117,COLUMN('ПРОИЗ расходы'!N:N)-1,FALSE)-'ПРОИЗ расходы'!N$84</f>
        <v>0</v>
      </c>
      <c r="N354" s="193">
        <f>VLOOKUP($B354,'ПРОИЗ расходы'!$B$11:$P$117,COLUMN('ПРОИЗ расходы'!O:O)-1,FALSE)-'ПРОИЗ расходы'!O$84</f>
        <v>0</v>
      </c>
      <c r="O354" s="193">
        <f>VLOOKUP($B354,'ПРОИЗ расходы'!$B$11:$P$117,COLUMN('ПРОИЗ расходы'!P:P)-1,FALSE)-'ПРОИЗ расходы'!P$84</f>
        <v>0</v>
      </c>
      <c r="P354" s="164">
        <f t="shared" si="48"/>
        <v>0</v>
      </c>
    </row>
    <row r="355" spans="1:16" x14ac:dyDescent="0.2">
      <c r="A355" s="174"/>
      <c r="B355" s="188" t="s">
        <v>501</v>
      </c>
      <c r="C355" s="223" t="str">
        <f>VLOOKUP($B355,ЗАТРАТЫ,COLUMN(Справочники!D:D)-1,FALSE)</f>
        <v>Затраты на финансирование</v>
      </c>
      <c r="D355" s="137">
        <f>VLOOKUP($B355,'ПРОИЗ расходы'!$B$11:$P$117,COLUMN('ПРОИЗ расходы'!E:E)-1,FALSE)</f>
        <v>0</v>
      </c>
      <c r="E355" s="193">
        <f>VLOOKUP($B355,'ПРОИЗ расходы'!$B$11:$P$117,COLUMN('ПРОИЗ расходы'!F:F)-1,FALSE)</f>
        <v>0</v>
      </c>
      <c r="F355" s="193">
        <f>VLOOKUP($B355,'ПРОИЗ расходы'!$B$11:$P$117,COLUMN('ПРОИЗ расходы'!G:G)-1,FALSE)</f>
        <v>0</v>
      </c>
      <c r="G355" s="193">
        <f>VLOOKUP($B355,'ПРОИЗ расходы'!$B$11:$P$117,COLUMN('ПРОИЗ расходы'!H:H)-1,FALSE)</f>
        <v>0</v>
      </c>
      <c r="H355" s="193">
        <f>VLOOKUP($B355,'ПРОИЗ расходы'!$B$11:$P$117,COLUMN('ПРОИЗ расходы'!I:I)-1,FALSE)</f>
        <v>0</v>
      </c>
      <c r="I355" s="193">
        <f>VLOOKUP($B355,'ПРОИЗ расходы'!$B$11:$P$117,COLUMN('ПРОИЗ расходы'!J:J)-1,FALSE)</f>
        <v>0</v>
      </c>
      <c r="J355" s="193">
        <f>VLOOKUP($B355,'ПРОИЗ расходы'!$B$11:$P$117,COLUMN('ПРОИЗ расходы'!K:K)-1,FALSE)</f>
        <v>0</v>
      </c>
      <c r="K355" s="193">
        <f>VLOOKUP($B355,'ПРОИЗ расходы'!$B$11:$P$117,COLUMN('ПРОИЗ расходы'!L:L)-1,FALSE)</f>
        <v>0</v>
      </c>
      <c r="L355" s="193">
        <f>VLOOKUP($B355,'ПРОИЗ расходы'!$B$11:$P$117,COLUMN('ПРОИЗ расходы'!M:M)-1,FALSE)</f>
        <v>0</v>
      </c>
      <c r="M355" s="193">
        <f>VLOOKUP($B355,'ПРОИЗ расходы'!$B$11:$P$117,COLUMN('ПРОИЗ расходы'!N:N)-1,FALSE)</f>
        <v>0</v>
      </c>
      <c r="N355" s="193">
        <f>VLOOKUP($B355,'ПРОИЗ расходы'!$B$11:$P$117,COLUMN('ПРОИЗ расходы'!O:O)-1,FALSE)</f>
        <v>0</v>
      </c>
      <c r="O355" s="193">
        <f>VLOOKUP($B355,'ПРОИЗ расходы'!$B$11:$P$117,COLUMN('ПРОИЗ расходы'!P:P)-1,FALSE)</f>
        <v>0</v>
      </c>
      <c r="P355" s="164">
        <f t="shared" si="48"/>
        <v>0</v>
      </c>
    </row>
    <row r="356" spans="1:16" x14ac:dyDescent="0.2">
      <c r="A356" s="175"/>
      <c r="B356" s="188" t="s">
        <v>522</v>
      </c>
      <c r="C356" s="225" t="str">
        <f>VLOOKUP($B356,ЗАТРАТЫ,COLUMN(Справочники!D:D)-1,FALSE)</f>
        <v>Социальные расходы и расходы на развитие персонала</v>
      </c>
      <c r="D356" s="137">
        <f>VLOOKUP($B356,'ПРОИЗ расходы'!$B$11:$P$117,COLUMN('ПРОИЗ расходы'!E:E)-1,FALSE)</f>
        <v>0</v>
      </c>
      <c r="E356" s="193">
        <f>VLOOKUP($B356,'ПРОИЗ расходы'!$B$11:$P$117,COLUMN('ПРОИЗ расходы'!F:F)-1,FALSE)</f>
        <v>0</v>
      </c>
      <c r="F356" s="193">
        <f>VLOOKUP($B356,'ПРОИЗ расходы'!$B$11:$P$117,COLUMN('ПРОИЗ расходы'!G:G)-1,FALSE)</f>
        <v>0</v>
      </c>
      <c r="G356" s="193">
        <f>VLOOKUP($B356,'ПРОИЗ расходы'!$B$11:$P$117,COLUMN('ПРОИЗ расходы'!H:H)-1,FALSE)</f>
        <v>0</v>
      </c>
      <c r="H356" s="193">
        <f>VLOOKUP($B356,'ПРОИЗ расходы'!$B$11:$P$117,COLUMN('ПРОИЗ расходы'!I:I)-1,FALSE)</f>
        <v>0</v>
      </c>
      <c r="I356" s="193">
        <f>VLOOKUP($B356,'ПРОИЗ расходы'!$B$11:$P$117,COLUMN('ПРОИЗ расходы'!J:J)-1,FALSE)</f>
        <v>0</v>
      </c>
      <c r="J356" s="193">
        <f>VLOOKUP($B356,'ПРОИЗ расходы'!$B$11:$P$117,COLUMN('ПРОИЗ расходы'!K:K)-1,FALSE)</f>
        <v>0</v>
      </c>
      <c r="K356" s="193">
        <f>VLOOKUP($B356,'ПРОИЗ расходы'!$B$11:$P$117,COLUMN('ПРОИЗ расходы'!L:L)-1,FALSE)</f>
        <v>0</v>
      </c>
      <c r="L356" s="193">
        <f>VLOOKUP($B356,'ПРОИЗ расходы'!$B$11:$P$117,COLUMN('ПРОИЗ расходы'!M:M)-1,FALSE)</f>
        <v>0</v>
      </c>
      <c r="M356" s="193">
        <f>VLOOKUP($B356,'ПРОИЗ расходы'!$B$11:$P$117,COLUMN('ПРОИЗ расходы'!N:N)-1,FALSE)</f>
        <v>0</v>
      </c>
      <c r="N356" s="193">
        <f>VLOOKUP($B356,'ПРОИЗ расходы'!$B$11:$P$117,COLUMN('ПРОИЗ расходы'!O:O)-1,FALSE)</f>
        <v>0</v>
      </c>
      <c r="O356" s="193">
        <f>VLOOKUP($B356,'ПРОИЗ расходы'!$B$11:$P$117,COLUMN('ПРОИЗ расходы'!P:P)-1,FALSE)</f>
        <v>0</v>
      </c>
      <c r="P356" s="164">
        <f t="shared" si="48"/>
        <v>0</v>
      </c>
    </row>
    <row r="357" spans="1:16" x14ac:dyDescent="0.2">
      <c r="A357" s="177"/>
      <c r="B357" s="188" t="s">
        <v>546</v>
      </c>
      <c r="C357" s="225" t="str">
        <f>VLOOKUP($B357,ЗАТРАТЫ,COLUMN(Справочники!D:D)-1,FALSE)</f>
        <v>Начисленные расходы и резервы</v>
      </c>
      <c r="D357" s="137">
        <f>VLOOKUP($B357,'ПРОИЗ расходы'!$B$11:$P$117,COLUMN('ПРОИЗ расходы'!E:E)-1,FALSE)</f>
        <v>0</v>
      </c>
      <c r="E357" s="193">
        <f>VLOOKUP($B357,'ПРОИЗ расходы'!$B$11:$P$117,COLUMN('ПРОИЗ расходы'!F:F)-1,FALSE)</f>
        <v>0</v>
      </c>
      <c r="F357" s="193">
        <f>VLOOKUP($B357,'ПРОИЗ расходы'!$B$11:$P$117,COLUMN('ПРОИЗ расходы'!G:G)-1,FALSE)</f>
        <v>0</v>
      </c>
      <c r="G357" s="193">
        <f>VLOOKUP($B357,'ПРОИЗ расходы'!$B$11:$P$117,COLUMN('ПРОИЗ расходы'!H:H)-1,FALSE)</f>
        <v>0</v>
      </c>
      <c r="H357" s="193">
        <f>VLOOKUP($B357,'ПРОИЗ расходы'!$B$11:$P$117,COLUMN('ПРОИЗ расходы'!I:I)-1,FALSE)</f>
        <v>0</v>
      </c>
      <c r="I357" s="193">
        <f>VLOOKUP($B357,'ПРОИЗ расходы'!$B$11:$P$117,COLUMN('ПРОИЗ расходы'!J:J)-1,FALSE)</f>
        <v>0</v>
      </c>
      <c r="J357" s="193">
        <f>VLOOKUP($B357,'ПРОИЗ расходы'!$B$11:$P$117,COLUMN('ПРОИЗ расходы'!K:K)-1,FALSE)</f>
        <v>0</v>
      </c>
      <c r="K357" s="193">
        <f>VLOOKUP($B357,'ПРОИЗ расходы'!$B$11:$P$117,COLUMN('ПРОИЗ расходы'!L:L)-1,FALSE)</f>
        <v>0</v>
      </c>
      <c r="L357" s="193">
        <f>VLOOKUP($B357,'ПРОИЗ расходы'!$B$11:$P$117,COLUMN('ПРОИЗ расходы'!M:M)-1,FALSE)</f>
        <v>0</v>
      </c>
      <c r="M357" s="193">
        <f>VLOOKUP($B357,'ПРОИЗ расходы'!$B$11:$P$117,COLUMN('ПРОИЗ расходы'!N:N)-1,FALSE)</f>
        <v>0</v>
      </c>
      <c r="N357" s="193">
        <f>VLOOKUP($B357,'ПРОИЗ расходы'!$B$11:$P$117,COLUMN('ПРОИЗ расходы'!O:O)-1,FALSE)</f>
        <v>0</v>
      </c>
      <c r="O357" s="193">
        <f>VLOOKUP($B357,'ПРОИЗ расходы'!$B$11:$P$117,COLUMN('ПРОИЗ расходы'!P:P)-1,FALSE)</f>
        <v>0</v>
      </c>
      <c r="P357" s="164">
        <f t="shared" si="48"/>
        <v>0</v>
      </c>
    </row>
    <row r="358" spans="1:16" x14ac:dyDescent="0.2">
      <c r="A358" s="177"/>
      <c r="B358" s="188" t="s">
        <v>549</v>
      </c>
      <c r="C358" s="225" t="str">
        <f>VLOOKUP($B358,ЗАТРАТЫ,COLUMN(Справочники!D:D)-1,FALSE)</f>
        <v>Прочие затраты</v>
      </c>
      <c r="D358" s="137">
        <f>VLOOKUP($B358,'ПРОИЗ расходы'!$B$11:$P$117,COLUMN('ПРОИЗ расходы'!E:E)-1,FALSE)</f>
        <v>0</v>
      </c>
      <c r="E358" s="193">
        <f>VLOOKUP($B358,'ПРОИЗ расходы'!$B$11:$P$117,COLUMN('ПРОИЗ расходы'!F:F)-1,FALSE)</f>
        <v>0</v>
      </c>
      <c r="F358" s="193">
        <f>VLOOKUP($B358,'ПРОИЗ расходы'!$B$11:$P$117,COLUMN('ПРОИЗ расходы'!G:G)-1,FALSE)</f>
        <v>0</v>
      </c>
      <c r="G358" s="193">
        <f>VLOOKUP($B358,'ПРОИЗ расходы'!$B$11:$P$117,COLUMN('ПРОИЗ расходы'!H:H)-1,FALSE)</f>
        <v>0</v>
      </c>
      <c r="H358" s="193">
        <f>VLOOKUP($B358,'ПРОИЗ расходы'!$B$11:$P$117,COLUMN('ПРОИЗ расходы'!I:I)-1,FALSE)</f>
        <v>0</v>
      </c>
      <c r="I358" s="193">
        <f>VLOOKUP($B358,'ПРОИЗ расходы'!$B$11:$P$117,COLUMN('ПРОИЗ расходы'!J:J)-1,FALSE)</f>
        <v>0</v>
      </c>
      <c r="J358" s="193">
        <f>VLOOKUP($B358,'ПРОИЗ расходы'!$B$11:$P$117,COLUMN('ПРОИЗ расходы'!K:K)-1,FALSE)</f>
        <v>0</v>
      </c>
      <c r="K358" s="193">
        <f>VLOOKUP($B358,'ПРОИЗ расходы'!$B$11:$P$117,COLUMN('ПРОИЗ расходы'!L:L)-1,FALSE)</f>
        <v>0</v>
      </c>
      <c r="L358" s="193">
        <f>VLOOKUP($B358,'ПРОИЗ расходы'!$B$11:$P$117,COLUMN('ПРОИЗ расходы'!M:M)-1,FALSE)</f>
        <v>0</v>
      </c>
      <c r="M358" s="193">
        <f>VLOOKUP($B358,'ПРОИЗ расходы'!$B$11:$P$117,COLUMN('ПРОИЗ расходы'!N:N)-1,FALSE)</f>
        <v>0</v>
      </c>
      <c r="N358" s="193">
        <f>VLOOKUP($B358,'ПРОИЗ расходы'!$B$11:$P$117,COLUMN('ПРОИЗ расходы'!O:O)-1,FALSE)</f>
        <v>0</v>
      </c>
      <c r="O358" s="193">
        <f>VLOOKUP($B358,'ПРОИЗ расходы'!$B$11:$P$117,COLUMN('ПРОИЗ расходы'!P:P)-1,FALSE)</f>
        <v>0</v>
      </c>
      <c r="P358" s="164">
        <f t="shared" si="48"/>
        <v>0</v>
      </c>
    </row>
    <row r="359" spans="1:16" x14ac:dyDescent="0.2">
      <c r="A359" s="177"/>
      <c r="B359" s="436"/>
      <c r="C359" s="170" t="s">
        <v>274</v>
      </c>
      <c r="D359" s="273">
        <f>D345-D346</f>
        <v>0</v>
      </c>
      <c r="E359" s="273">
        <f t="shared" ref="E359:O359" si="50">E345-E346</f>
        <v>0</v>
      </c>
      <c r="F359" s="273">
        <f t="shared" si="50"/>
        <v>0</v>
      </c>
      <c r="G359" s="273">
        <f t="shared" si="50"/>
        <v>0</v>
      </c>
      <c r="H359" s="273">
        <f t="shared" si="50"/>
        <v>0</v>
      </c>
      <c r="I359" s="273">
        <f t="shared" si="50"/>
        <v>0</v>
      </c>
      <c r="J359" s="273">
        <f t="shared" si="50"/>
        <v>0</v>
      </c>
      <c r="K359" s="273">
        <f t="shared" si="50"/>
        <v>0</v>
      </c>
      <c r="L359" s="273">
        <f t="shared" si="50"/>
        <v>0</v>
      </c>
      <c r="M359" s="273">
        <f t="shared" si="50"/>
        <v>0</v>
      </c>
      <c r="N359" s="273">
        <f t="shared" si="50"/>
        <v>0</v>
      </c>
      <c r="O359" s="273">
        <f t="shared" si="50"/>
        <v>0</v>
      </c>
      <c r="P359" s="164">
        <f t="shared" si="48"/>
        <v>0</v>
      </c>
    </row>
    <row r="360" spans="1:16" x14ac:dyDescent="0.2">
      <c r="A360" s="177"/>
      <c r="B360" s="436"/>
      <c r="C360" s="167" t="s">
        <v>147</v>
      </c>
      <c r="D360" s="137">
        <f t="shared" ref="D360:O360" si="51">SUM(D362:D372)</f>
        <v>0</v>
      </c>
      <c r="E360" s="193">
        <f t="shared" si="51"/>
        <v>0</v>
      </c>
      <c r="F360" s="193">
        <f t="shared" si="51"/>
        <v>0</v>
      </c>
      <c r="G360" s="193">
        <f t="shared" si="51"/>
        <v>0</v>
      </c>
      <c r="H360" s="193">
        <f t="shared" si="51"/>
        <v>0</v>
      </c>
      <c r="I360" s="193">
        <f t="shared" si="51"/>
        <v>0</v>
      </c>
      <c r="J360" s="193">
        <f t="shared" si="51"/>
        <v>0</v>
      </c>
      <c r="K360" s="193">
        <f t="shared" si="51"/>
        <v>0</v>
      </c>
      <c r="L360" s="193">
        <f t="shared" si="51"/>
        <v>0</v>
      </c>
      <c r="M360" s="193">
        <f t="shared" si="51"/>
        <v>0</v>
      </c>
      <c r="N360" s="193">
        <f t="shared" si="51"/>
        <v>0</v>
      </c>
      <c r="O360" s="193">
        <f t="shared" si="51"/>
        <v>0</v>
      </c>
      <c r="P360" s="164">
        <f t="shared" ref="P360:P372" si="52">SUM(D360,E360,F360,G360,H360,I360,J360,K360,L360,M360,N360,O360)</f>
        <v>0</v>
      </c>
    </row>
    <row r="361" spans="1:16" x14ac:dyDescent="0.2">
      <c r="A361" s="177"/>
      <c r="B361" s="436"/>
      <c r="C361" s="191" t="s">
        <v>926</v>
      </c>
      <c r="D361" s="137"/>
      <c r="E361" s="193"/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64">
        <f t="shared" si="52"/>
        <v>0</v>
      </c>
    </row>
    <row r="362" spans="1:16" x14ac:dyDescent="0.2">
      <c r="A362" s="177"/>
      <c r="B362" s="188" t="s">
        <v>428</v>
      </c>
      <c r="C362" s="165" t="str">
        <f>VLOOKUP($B362,ЗАТРАТЫ,COLUMN(Справочники!D:D)-1,FALSE)</f>
        <v>Материальные затраты</v>
      </c>
      <c r="D362" s="137">
        <f>VLOOKUP($B362,'АДМХОЗ затраты'!$B$14:$P$119,COLUMN('АДМХОЗ затраты'!E:E)-1,FALSE)</f>
        <v>0</v>
      </c>
      <c r="E362" s="193">
        <f>VLOOKUP($B362,'АДМХОЗ затраты'!$B$14:$P$119,COLUMN('АДМХОЗ затраты'!F:F)-1,FALSE)</f>
        <v>0</v>
      </c>
      <c r="F362" s="193">
        <f>VLOOKUP($B362,'АДМХОЗ затраты'!$B$14:$P$119,COLUMN('АДМХОЗ затраты'!G:G)-1,FALSE)</f>
        <v>0</v>
      </c>
      <c r="G362" s="193">
        <f>VLOOKUP($B362,'АДМХОЗ затраты'!$B$14:$P$119,COLUMN('АДМХОЗ затраты'!H:H)-1,FALSE)</f>
        <v>0</v>
      </c>
      <c r="H362" s="193">
        <f>VLOOKUP($B362,'АДМХОЗ затраты'!$B$14:$P$119,COLUMN('АДМХОЗ затраты'!I:I)-1,FALSE)</f>
        <v>0</v>
      </c>
      <c r="I362" s="193">
        <f>VLOOKUP($B362,'АДМХОЗ затраты'!$B$14:$P$119,COLUMN('АДМХОЗ затраты'!J:J)-1,FALSE)</f>
        <v>0</v>
      </c>
      <c r="J362" s="193">
        <f>VLOOKUP($B362,'АДМХОЗ затраты'!$B$14:$P$119,COLUMN('АДМХОЗ затраты'!K:K)-1,FALSE)</f>
        <v>0</v>
      </c>
      <c r="K362" s="193">
        <f>VLOOKUP($B362,'АДМХОЗ затраты'!$B$14:$P$119,COLUMN('АДМХОЗ затраты'!L:L)-1,FALSE)</f>
        <v>0</v>
      </c>
      <c r="L362" s="193">
        <f>VLOOKUP($B362,'АДМХОЗ затраты'!$B$14:$P$119,COLUMN('АДМХОЗ затраты'!M:M)-1,FALSE)</f>
        <v>0</v>
      </c>
      <c r="M362" s="193">
        <f>VLOOKUP($B362,'АДМХОЗ затраты'!$B$14:$P$119,COLUMN('АДМХОЗ затраты'!N:N)-1,FALSE)</f>
        <v>0</v>
      </c>
      <c r="N362" s="193">
        <f>VLOOKUP($B362,'АДМХОЗ затраты'!$B$14:$P$119,COLUMN('АДМХОЗ затраты'!O:O)-1,FALSE)</f>
        <v>0</v>
      </c>
      <c r="O362" s="193">
        <f>VLOOKUP($B362,'АДМХОЗ затраты'!$B$14:$P$119,COLUMN('АДМХОЗ затраты'!P:P)-1,FALSE)</f>
        <v>0</v>
      </c>
      <c r="P362" s="164">
        <f t="shared" si="52"/>
        <v>0</v>
      </c>
    </row>
    <row r="363" spans="1:16" x14ac:dyDescent="0.2">
      <c r="A363" s="177"/>
      <c r="B363" s="188" t="s">
        <v>449</v>
      </c>
      <c r="C363" s="223" t="str">
        <f>VLOOKUP($B363,ЗАТРАТЫ,COLUMN(Справочники!D:D)-1,FALSE)</f>
        <v>Энергоресурсы</v>
      </c>
      <c r="D363" s="137">
        <f>VLOOKUP($B363,'АДМХОЗ затраты'!$B$14:$P$119,COLUMN('АДМХОЗ затраты'!E:E)-1,FALSE)</f>
        <v>0</v>
      </c>
      <c r="E363" s="193">
        <f>VLOOKUP($B363,'АДМХОЗ затраты'!$B$14:$P$119,COLUMN('АДМХОЗ затраты'!F:F)-1,FALSE)</f>
        <v>0</v>
      </c>
      <c r="F363" s="193">
        <f>VLOOKUP($B363,'АДМХОЗ затраты'!$B$14:$P$119,COLUMN('АДМХОЗ затраты'!G:G)-1,FALSE)</f>
        <v>0</v>
      </c>
      <c r="G363" s="193">
        <f>VLOOKUP($B363,'АДМХОЗ затраты'!$B$14:$P$119,COLUMN('АДМХОЗ затраты'!H:H)-1,FALSE)</f>
        <v>0</v>
      </c>
      <c r="H363" s="193">
        <f>VLOOKUP($B363,'АДМХОЗ затраты'!$B$14:$P$119,COLUMN('АДМХОЗ затраты'!I:I)-1,FALSE)</f>
        <v>0</v>
      </c>
      <c r="I363" s="193">
        <f>VLOOKUP($B363,'АДМХОЗ затраты'!$B$14:$P$119,COLUMN('АДМХОЗ затраты'!J:J)-1,FALSE)</f>
        <v>0</v>
      </c>
      <c r="J363" s="193">
        <f>VLOOKUP($B363,'АДМХОЗ затраты'!$B$14:$P$119,COLUMN('АДМХОЗ затраты'!K:K)-1,FALSE)</f>
        <v>0</v>
      </c>
      <c r="K363" s="193">
        <f>VLOOKUP($B363,'АДМХОЗ затраты'!$B$14:$P$119,COLUMN('АДМХОЗ затраты'!L:L)-1,FALSE)</f>
        <v>0</v>
      </c>
      <c r="L363" s="193">
        <f>VLOOKUP($B363,'АДМХОЗ затраты'!$B$14:$P$119,COLUMN('АДМХОЗ затраты'!M:M)-1,FALSE)</f>
        <v>0</v>
      </c>
      <c r="M363" s="193">
        <f>VLOOKUP($B363,'АДМХОЗ затраты'!$B$14:$P$119,COLUMN('АДМХОЗ затраты'!N:N)-1,FALSE)</f>
        <v>0</v>
      </c>
      <c r="N363" s="193">
        <f>VLOOKUP($B363,'АДМХОЗ затраты'!$B$14:$P$119,COLUMN('АДМХОЗ затраты'!O:O)-1,FALSE)</f>
        <v>0</v>
      </c>
      <c r="O363" s="193">
        <f>VLOOKUP($B363,'АДМХОЗ затраты'!$B$14:$P$119,COLUMN('АДМХОЗ затраты'!P:P)-1,FALSE)</f>
        <v>0</v>
      </c>
      <c r="P363" s="164">
        <f t="shared" si="52"/>
        <v>0</v>
      </c>
    </row>
    <row r="364" spans="1:16" x14ac:dyDescent="0.2">
      <c r="A364" s="177"/>
      <c r="B364" s="188" t="s">
        <v>453</v>
      </c>
      <c r="C364" s="223" t="str">
        <f>VLOOKUP($B364,ЗАТРАТЫ,COLUMN(Справочники!D:D)-1,FALSE)</f>
        <v>Оплата труда</v>
      </c>
      <c r="D364" s="137">
        <f>VLOOKUP($B364,'АДМХОЗ затраты'!$B$14:$P$119,COLUMN('АДМХОЗ затраты'!E:E)-1,FALSE)</f>
        <v>0</v>
      </c>
      <c r="E364" s="193">
        <f>VLOOKUP($B364,'АДМХОЗ затраты'!$B$14:$P$119,COLUMN('АДМХОЗ затраты'!F:F)-1,FALSE)</f>
        <v>0</v>
      </c>
      <c r="F364" s="193">
        <f>VLOOKUP($B364,'АДМХОЗ затраты'!$B$14:$P$119,COLUMN('АДМХОЗ затраты'!G:G)-1,FALSE)</f>
        <v>0</v>
      </c>
      <c r="G364" s="193">
        <f>VLOOKUP($B364,'АДМХОЗ затраты'!$B$14:$P$119,COLUMN('АДМХОЗ затраты'!H:H)-1,FALSE)</f>
        <v>0</v>
      </c>
      <c r="H364" s="193">
        <f>VLOOKUP($B364,'АДМХОЗ затраты'!$B$14:$P$119,COLUMN('АДМХОЗ затраты'!I:I)-1,FALSE)</f>
        <v>0</v>
      </c>
      <c r="I364" s="193">
        <f>VLOOKUP($B364,'АДМХОЗ затраты'!$B$14:$P$119,COLUMN('АДМХОЗ затраты'!J:J)-1,FALSE)</f>
        <v>0</v>
      </c>
      <c r="J364" s="193">
        <f>VLOOKUP($B364,'АДМХОЗ затраты'!$B$14:$P$119,COLUMN('АДМХОЗ затраты'!K:K)-1,FALSE)</f>
        <v>0</v>
      </c>
      <c r="K364" s="193">
        <f>VLOOKUP($B364,'АДМХОЗ затраты'!$B$14:$P$119,COLUMN('АДМХОЗ затраты'!L:L)-1,FALSE)</f>
        <v>0</v>
      </c>
      <c r="L364" s="193">
        <f>VLOOKUP($B364,'АДМХОЗ затраты'!$B$14:$P$119,COLUMN('АДМХОЗ затраты'!M:M)-1,FALSE)</f>
        <v>0</v>
      </c>
      <c r="M364" s="193">
        <f>VLOOKUP($B364,'АДМХОЗ затраты'!$B$14:$P$119,COLUMN('АДМХОЗ затраты'!N:N)-1,FALSE)</f>
        <v>0</v>
      </c>
      <c r="N364" s="193">
        <f>VLOOKUP($B364,'АДМХОЗ затраты'!$B$14:$P$119,COLUMN('АДМХОЗ затраты'!O:O)-1,FALSE)</f>
        <v>0</v>
      </c>
      <c r="O364" s="193">
        <f>VLOOKUP($B364,'АДМХОЗ затраты'!$B$14:$P$119,COLUMN('АДМХОЗ затраты'!P:P)-1,FALSE)</f>
        <v>0</v>
      </c>
      <c r="P364" s="164">
        <f t="shared" si="52"/>
        <v>0</v>
      </c>
    </row>
    <row r="365" spans="1:16" x14ac:dyDescent="0.2">
      <c r="A365" s="177"/>
      <c r="B365" s="188" t="s">
        <v>458</v>
      </c>
      <c r="C365" s="223" t="str">
        <f>VLOOKUP($B365,ЗАТРАТЫ,COLUMN(Справочники!D:D)-1,FALSE)</f>
        <v>Социальные налоги</v>
      </c>
      <c r="D365" s="137">
        <f>VLOOKUP($B365,'АДМХОЗ затраты'!$B$14:$P$119,COLUMN('АДМХОЗ затраты'!E:E)-1,FALSE)</f>
        <v>0</v>
      </c>
      <c r="E365" s="193">
        <f>VLOOKUP($B365,'АДМХОЗ затраты'!$B$14:$P$119,COLUMN('АДМХОЗ затраты'!F:F)-1,FALSE)</f>
        <v>0</v>
      </c>
      <c r="F365" s="193">
        <f>VLOOKUP($B365,'АДМХОЗ затраты'!$B$14:$P$119,COLUMN('АДМХОЗ затраты'!G:G)-1,FALSE)</f>
        <v>0</v>
      </c>
      <c r="G365" s="193">
        <f>VLOOKUP($B365,'АДМХОЗ затраты'!$B$14:$P$119,COLUMN('АДМХОЗ затраты'!H:H)-1,FALSE)</f>
        <v>0</v>
      </c>
      <c r="H365" s="193">
        <f>VLOOKUP($B365,'АДМХОЗ затраты'!$B$14:$P$119,COLUMN('АДМХОЗ затраты'!I:I)-1,FALSE)</f>
        <v>0</v>
      </c>
      <c r="I365" s="193">
        <f>VLOOKUP($B365,'АДМХОЗ затраты'!$B$14:$P$119,COLUMN('АДМХОЗ затраты'!J:J)-1,FALSE)</f>
        <v>0</v>
      </c>
      <c r="J365" s="193">
        <f>VLOOKUP($B365,'АДМХОЗ затраты'!$B$14:$P$119,COLUMN('АДМХОЗ затраты'!K:K)-1,FALSE)</f>
        <v>0</v>
      </c>
      <c r="K365" s="193">
        <f>VLOOKUP($B365,'АДМХОЗ затраты'!$B$14:$P$119,COLUMN('АДМХОЗ затраты'!L:L)-1,FALSE)</f>
        <v>0</v>
      </c>
      <c r="L365" s="193">
        <f>VLOOKUP($B365,'АДМХОЗ затраты'!$B$14:$P$119,COLUMN('АДМХОЗ затраты'!M:M)-1,FALSE)</f>
        <v>0</v>
      </c>
      <c r="M365" s="193">
        <f>VLOOKUP($B365,'АДМХОЗ затраты'!$B$14:$P$119,COLUMN('АДМХОЗ затраты'!N:N)-1,FALSE)</f>
        <v>0</v>
      </c>
      <c r="N365" s="193">
        <f>VLOOKUP($B365,'АДМХОЗ затраты'!$B$14:$P$119,COLUMN('АДМХОЗ затраты'!O:O)-1,FALSE)</f>
        <v>0</v>
      </c>
      <c r="O365" s="193">
        <f>VLOOKUP($B365,'АДМХОЗ затраты'!$B$14:$P$119,COLUMN('АДМХОЗ затраты'!P:P)-1,FALSE)</f>
        <v>0</v>
      </c>
      <c r="P365" s="164">
        <f t="shared" si="52"/>
        <v>0</v>
      </c>
    </row>
    <row r="366" spans="1:16" x14ac:dyDescent="0.2">
      <c r="A366" s="177"/>
      <c r="B366" s="188" t="s">
        <v>462</v>
      </c>
      <c r="C366" s="223" t="str">
        <f>VLOOKUP($B366,ЗАТРАТЫ,COLUMN(Справочники!D:D)-1,FALSE)</f>
        <v>Услуги сторонних организаций</v>
      </c>
      <c r="D366" s="137">
        <f>VLOOKUP($B366,'АДМХОЗ затраты'!$B$14:$P$119,COLUMN('АДМХОЗ затраты'!E:E)-1,FALSE)</f>
        <v>0</v>
      </c>
      <c r="E366" s="193">
        <f>VLOOKUP($B366,'АДМХОЗ затраты'!$B$14:$P$119,COLUMN('АДМХОЗ затраты'!F:F)-1,FALSE)</f>
        <v>0</v>
      </c>
      <c r="F366" s="193">
        <f>VLOOKUP($B366,'АДМХОЗ затраты'!$B$14:$P$119,COLUMN('АДМХОЗ затраты'!G:G)-1,FALSE)</f>
        <v>0</v>
      </c>
      <c r="G366" s="193">
        <f>VLOOKUP($B366,'АДМХОЗ затраты'!$B$14:$P$119,COLUMN('АДМХОЗ затраты'!H:H)-1,FALSE)</f>
        <v>0</v>
      </c>
      <c r="H366" s="193">
        <f>VLOOKUP($B366,'АДМХОЗ затраты'!$B$14:$P$119,COLUMN('АДМХОЗ затраты'!I:I)-1,FALSE)</f>
        <v>0</v>
      </c>
      <c r="I366" s="193">
        <f>VLOOKUP($B366,'АДМХОЗ затраты'!$B$14:$P$119,COLUMN('АДМХОЗ затраты'!J:J)-1,FALSE)</f>
        <v>0</v>
      </c>
      <c r="J366" s="193">
        <f>VLOOKUP($B366,'АДМХОЗ затраты'!$B$14:$P$119,COLUMN('АДМХОЗ затраты'!K:K)-1,FALSE)</f>
        <v>0</v>
      </c>
      <c r="K366" s="193">
        <f>VLOOKUP($B366,'АДМХОЗ затраты'!$B$14:$P$119,COLUMN('АДМХОЗ затраты'!L:L)-1,FALSE)</f>
        <v>0</v>
      </c>
      <c r="L366" s="193">
        <f>VLOOKUP($B366,'АДМХОЗ затраты'!$B$14:$P$119,COLUMN('АДМХОЗ затраты'!M:M)-1,FALSE)</f>
        <v>0</v>
      </c>
      <c r="M366" s="193">
        <f>VLOOKUP($B366,'АДМХОЗ затраты'!$B$14:$P$119,COLUMN('АДМХОЗ затраты'!N:N)-1,FALSE)</f>
        <v>0</v>
      </c>
      <c r="N366" s="193">
        <f>VLOOKUP($B366,'АДМХОЗ затраты'!$B$14:$P$119,COLUMN('АДМХОЗ затраты'!O:O)-1,FALSE)</f>
        <v>0</v>
      </c>
      <c r="O366" s="193">
        <f>VLOOKUP($B366,'АДМХОЗ затраты'!$B$14:$P$119,COLUMN('АДМХОЗ затраты'!P:P)-1,FALSE)</f>
        <v>0</v>
      </c>
      <c r="P366" s="164">
        <f t="shared" si="52"/>
        <v>0</v>
      </c>
    </row>
    <row r="367" spans="1:16" x14ac:dyDescent="0.2">
      <c r="A367" s="177"/>
      <c r="B367" s="188" t="s">
        <v>481</v>
      </c>
      <c r="C367" s="223" t="str">
        <f>VLOOKUP($B367,ЗАТРАТЫ,COLUMN(Справочники!D:D)-1,FALSE)</f>
        <v>Амортизационные отчисления</v>
      </c>
      <c r="D367" s="137">
        <f>VLOOKUP($B367,'АДМХОЗ затраты'!$B$14:$P$119,COLUMN('АДМХОЗ затраты'!E:E)-1,FALSE)</f>
        <v>0</v>
      </c>
      <c r="E367" s="193">
        <f>VLOOKUP($B367,'АДМХОЗ затраты'!$B$14:$P$119,COLUMN('АДМХОЗ затраты'!F:F)-1,FALSE)</f>
        <v>0</v>
      </c>
      <c r="F367" s="193">
        <f>VLOOKUP($B367,'АДМХОЗ затраты'!$B$14:$P$119,COLUMN('АДМХОЗ затраты'!G:G)-1,FALSE)</f>
        <v>0</v>
      </c>
      <c r="G367" s="193">
        <f>VLOOKUP($B367,'АДМХОЗ затраты'!$B$14:$P$119,COLUMN('АДМХОЗ затраты'!H:H)-1,FALSE)</f>
        <v>0</v>
      </c>
      <c r="H367" s="193">
        <f>VLOOKUP($B367,'АДМХОЗ затраты'!$B$14:$P$119,COLUMN('АДМХОЗ затраты'!I:I)-1,FALSE)</f>
        <v>0</v>
      </c>
      <c r="I367" s="193">
        <f>VLOOKUP($B367,'АДМХОЗ затраты'!$B$14:$P$119,COLUMN('АДМХОЗ затраты'!J:J)-1,FALSE)</f>
        <v>0</v>
      </c>
      <c r="J367" s="193">
        <f>VLOOKUP($B367,'АДМХОЗ затраты'!$B$14:$P$119,COLUMN('АДМХОЗ затраты'!K:K)-1,FALSE)</f>
        <v>0</v>
      </c>
      <c r="K367" s="193">
        <f>VLOOKUP($B367,'АДМХОЗ затраты'!$B$14:$P$119,COLUMN('АДМХОЗ затраты'!L:L)-1,FALSE)</f>
        <v>0</v>
      </c>
      <c r="L367" s="193">
        <f>VLOOKUP($B367,'АДМХОЗ затраты'!$B$14:$P$119,COLUMN('АДМХОЗ затраты'!M:M)-1,FALSE)</f>
        <v>0</v>
      </c>
      <c r="M367" s="193">
        <f>VLOOKUP($B367,'АДМХОЗ затраты'!$B$14:$P$119,COLUMN('АДМХОЗ затраты'!N:N)-1,FALSE)</f>
        <v>0</v>
      </c>
      <c r="N367" s="193">
        <f>VLOOKUP($B367,'АДМХОЗ затраты'!$B$14:$P$119,COLUMN('АДМХОЗ затраты'!O:O)-1,FALSE)</f>
        <v>0</v>
      </c>
      <c r="O367" s="193">
        <f>VLOOKUP($B367,'АДМХОЗ затраты'!$B$14:$P$119,COLUMN('АДМХОЗ затраты'!P:P)-1,FALSE)</f>
        <v>0</v>
      </c>
      <c r="P367" s="164">
        <f t="shared" si="52"/>
        <v>0</v>
      </c>
    </row>
    <row r="368" spans="1:16" x14ac:dyDescent="0.2">
      <c r="A368" s="177"/>
      <c r="B368" s="188" t="s">
        <v>486</v>
      </c>
      <c r="C368" s="223" t="str">
        <f>VLOOKUP($B368,ЗАТРАТЫ,COLUMN(Справочники!D:D)-1,FALSE)</f>
        <v>Налоги и сборы</v>
      </c>
      <c r="D368" s="137">
        <f>VLOOKUP($B368,'АДМХОЗ затраты'!$B$14:$P$119,COLUMN('АДМХОЗ затраты'!E:E)-1,FALSE)-'АДМХОЗ затраты'!E$87</f>
        <v>0</v>
      </c>
      <c r="E368" s="193">
        <f>VLOOKUP($B368,'АДМХОЗ затраты'!$B$14:$P$119,COLUMN('АДМХОЗ затраты'!F:F)-1,FALSE)-'АДМХОЗ затраты'!F$87</f>
        <v>0</v>
      </c>
      <c r="F368" s="193">
        <f>VLOOKUP($B368,'АДМХОЗ затраты'!$B$14:$P$119,COLUMN('АДМХОЗ затраты'!G:G)-1,FALSE)-'АДМХОЗ затраты'!G$87</f>
        <v>0</v>
      </c>
      <c r="G368" s="193">
        <f>VLOOKUP($B368,'АДМХОЗ затраты'!$B$14:$P$119,COLUMN('АДМХОЗ затраты'!H:H)-1,FALSE)-'АДМХОЗ затраты'!H$87</f>
        <v>0</v>
      </c>
      <c r="H368" s="193">
        <f>VLOOKUP($B368,'АДМХОЗ затраты'!$B$14:$P$119,COLUMN('АДМХОЗ затраты'!I:I)-1,FALSE)-'АДМХОЗ затраты'!I$87</f>
        <v>0</v>
      </c>
      <c r="I368" s="193">
        <f>VLOOKUP($B368,'АДМХОЗ затраты'!$B$14:$P$119,COLUMN('АДМХОЗ затраты'!J:J)-1,FALSE)-'АДМХОЗ затраты'!J$87</f>
        <v>0</v>
      </c>
      <c r="J368" s="193">
        <f>VLOOKUP($B368,'АДМХОЗ затраты'!$B$14:$P$119,COLUMN('АДМХОЗ затраты'!K:K)-1,FALSE)-'АДМХОЗ затраты'!K$87</f>
        <v>0</v>
      </c>
      <c r="K368" s="193">
        <f>VLOOKUP($B368,'АДМХОЗ затраты'!$B$14:$P$119,COLUMN('АДМХОЗ затраты'!L:L)-1,FALSE)-'АДМХОЗ затраты'!L$87</f>
        <v>0</v>
      </c>
      <c r="L368" s="193">
        <f>VLOOKUP($B368,'АДМХОЗ затраты'!$B$14:$P$119,COLUMN('АДМХОЗ затраты'!M:M)-1,FALSE)-'АДМХОЗ затраты'!M$87</f>
        <v>0</v>
      </c>
      <c r="M368" s="193">
        <f>VLOOKUP($B368,'АДМХОЗ затраты'!$B$14:$P$119,COLUMN('АДМХОЗ затраты'!N:N)-1,FALSE)-'АДМХОЗ затраты'!N$87</f>
        <v>0</v>
      </c>
      <c r="N368" s="193">
        <f>VLOOKUP($B368,'АДМХОЗ затраты'!$B$14:$P$119,COLUMN('АДМХОЗ затраты'!O:O)-1,FALSE)-'АДМХОЗ затраты'!O$87</f>
        <v>0</v>
      </c>
      <c r="O368" s="193">
        <f>VLOOKUP($B368,'АДМХОЗ затраты'!$B$14:$P$119,COLUMN('АДМХОЗ затраты'!P:P)-1,FALSE)-'АДМХОЗ затраты'!P$87</f>
        <v>0</v>
      </c>
      <c r="P368" s="164">
        <f t="shared" si="52"/>
        <v>0</v>
      </c>
    </row>
    <row r="369" spans="1:19" x14ac:dyDescent="0.2">
      <c r="A369" s="177"/>
      <c r="B369" s="188" t="s">
        <v>501</v>
      </c>
      <c r="C369" s="223" t="str">
        <f>VLOOKUP($B369,ЗАТРАТЫ,COLUMN(Справочники!D:D)-1,FALSE)</f>
        <v>Затраты на финансирование</v>
      </c>
      <c r="D369" s="137">
        <f>VLOOKUP($B369,'АДМХОЗ затраты'!$B$14:$P$119,COLUMN('АДМХОЗ затраты'!E:E)-1,FALSE)</f>
        <v>0</v>
      </c>
      <c r="E369" s="193">
        <f>VLOOKUP($B369,'АДМХОЗ затраты'!$B$14:$P$119,COLUMN('АДМХОЗ затраты'!F:F)-1,FALSE)</f>
        <v>0</v>
      </c>
      <c r="F369" s="193">
        <f>VLOOKUP($B369,'АДМХОЗ затраты'!$B$14:$P$119,COLUMN('АДМХОЗ затраты'!G:G)-1,FALSE)</f>
        <v>0</v>
      </c>
      <c r="G369" s="193">
        <f>VLOOKUP($B369,'АДМХОЗ затраты'!$B$14:$P$119,COLUMN('АДМХОЗ затраты'!H:H)-1,FALSE)</f>
        <v>0</v>
      </c>
      <c r="H369" s="193">
        <f>VLOOKUP($B369,'АДМХОЗ затраты'!$B$14:$P$119,COLUMN('АДМХОЗ затраты'!I:I)-1,FALSE)</f>
        <v>0</v>
      </c>
      <c r="I369" s="193">
        <f>VLOOKUP($B369,'АДМХОЗ затраты'!$B$14:$P$119,COLUMN('АДМХОЗ затраты'!J:J)-1,FALSE)</f>
        <v>0</v>
      </c>
      <c r="J369" s="193">
        <f>VLOOKUP($B369,'АДМХОЗ затраты'!$B$14:$P$119,COLUMN('АДМХОЗ затраты'!K:K)-1,FALSE)</f>
        <v>0</v>
      </c>
      <c r="K369" s="193">
        <f>VLOOKUP($B369,'АДМХОЗ затраты'!$B$14:$P$119,COLUMN('АДМХОЗ затраты'!L:L)-1,FALSE)</f>
        <v>0</v>
      </c>
      <c r="L369" s="193">
        <f>VLOOKUP($B369,'АДМХОЗ затраты'!$B$14:$P$119,COLUMN('АДМХОЗ затраты'!M:M)-1,FALSE)</f>
        <v>0</v>
      </c>
      <c r="M369" s="193">
        <f>VLOOKUP($B369,'АДМХОЗ затраты'!$B$14:$P$119,COLUMN('АДМХОЗ затраты'!N:N)-1,FALSE)</f>
        <v>0</v>
      </c>
      <c r="N369" s="193">
        <f>VLOOKUP($B369,'АДМХОЗ затраты'!$B$14:$P$119,COLUMN('АДМХОЗ затраты'!O:O)-1,FALSE)</f>
        <v>0</v>
      </c>
      <c r="O369" s="193">
        <f>VLOOKUP($B369,'АДМХОЗ затраты'!$B$14:$P$119,COLUMN('АДМХОЗ затраты'!P:P)-1,FALSE)</f>
        <v>0</v>
      </c>
      <c r="P369" s="164">
        <f t="shared" si="52"/>
        <v>0</v>
      </c>
    </row>
    <row r="370" spans="1:19" x14ac:dyDescent="0.2">
      <c r="A370" s="177"/>
      <c r="B370" s="188" t="s">
        <v>522</v>
      </c>
      <c r="C370" s="225" t="str">
        <f>VLOOKUP($B370,ЗАТРАТЫ,COLUMN(Справочники!D:D)-1,FALSE)</f>
        <v>Социальные расходы и расходы на развитие персонала</v>
      </c>
      <c r="D370" s="137">
        <f>VLOOKUP($B370,'АДМХОЗ затраты'!$B$14:$P$119,COLUMN('АДМХОЗ затраты'!E:E)-1,FALSE)</f>
        <v>0</v>
      </c>
      <c r="E370" s="193">
        <f>VLOOKUP($B370,'АДМХОЗ затраты'!$B$14:$P$119,COLUMN('АДМХОЗ затраты'!F:F)-1,FALSE)</f>
        <v>0</v>
      </c>
      <c r="F370" s="193">
        <f>VLOOKUP($B370,'АДМХОЗ затраты'!$B$14:$P$119,COLUMN('АДМХОЗ затраты'!G:G)-1,FALSE)</f>
        <v>0</v>
      </c>
      <c r="G370" s="193">
        <f>VLOOKUP($B370,'АДМХОЗ затраты'!$B$14:$P$119,COLUMN('АДМХОЗ затраты'!H:H)-1,FALSE)</f>
        <v>0</v>
      </c>
      <c r="H370" s="193">
        <f>VLOOKUP($B370,'АДМХОЗ затраты'!$B$14:$P$119,COLUMN('АДМХОЗ затраты'!I:I)-1,FALSE)</f>
        <v>0</v>
      </c>
      <c r="I370" s="193">
        <f>VLOOKUP($B370,'АДМХОЗ затраты'!$B$14:$P$119,COLUMN('АДМХОЗ затраты'!J:J)-1,FALSE)</f>
        <v>0</v>
      </c>
      <c r="J370" s="193">
        <f>VLOOKUP($B370,'АДМХОЗ затраты'!$B$14:$P$119,COLUMN('АДМХОЗ затраты'!K:K)-1,FALSE)</f>
        <v>0</v>
      </c>
      <c r="K370" s="193">
        <f>VLOOKUP($B370,'АДМХОЗ затраты'!$B$14:$P$119,COLUMN('АДМХОЗ затраты'!L:L)-1,FALSE)</f>
        <v>0</v>
      </c>
      <c r="L370" s="193">
        <f>VLOOKUP($B370,'АДМХОЗ затраты'!$B$14:$P$119,COLUMN('АДМХОЗ затраты'!M:M)-1,FALSE)</f>
        <v>0</v>
      </c>
      <c r="M370" s="193">
        <f>VLOOKUP($B370,'АДМХОЗ затраты'!$B$14:$P$119,COLUMN('АДМХОЗ затраты'!N:N)-1,FALSE)</f>
        <v>0</v>
      </c>
      <c r="N370" s="193">
        <f>VLOOKUP($B370,'АДМХОЗ затраты'!$B$14:$P$119,COLUMN('АДМХОЗ затраты'!O:O)-1,FALSE)</f>
        <v>0</v>
      </c>
      <c r="O370" s="193">
        <f>VLOOKUP($B370,'АДМХОЗ затраты'!$B$14:$P$119,COLUMN('АДМХОЗ затраты'!P:P)-1,FALSE)</f>
        <v>0</v>
      </c>
      <c r="P370" s="164">
        <f t="shared" si="52"/>
        <v>0</v>
      </c>
    </row>
    <row r="371" spans="1:19" x14ac:dyDescent="0.2">
      <c r="A371" s="177"/>
      <c r="B371" s="188" t="s">
        <v>546</v>
      </c>
      <c r="C371" s="225" t="str">
        <f>VLOOKUP($B371,ЗАТРАТЫ,COLUMN(Справочники!D:D)-1,FALSE)</f>
        <v>Начисленные расходы и резервы</v>
      </c>
      <c r="D371" s="137">
        <f>VLOOKUP($B371,'АДМХОЗ затраты'!$B$14:$P$119,COLUMN('АДМХОЗ затраты'!E:E)-1,FALSE)</f>
        <v>0</v>
      </c>
      <c r="E371" s="193">
        <f>VLOOKUP($B371,'АДМХОЗ затраты'!$B$14:$P$119,COLUMN('АДМХОЗ затраты'!F:F)-1,FALSE)</f>
        <v>0</v>
      </c>
      <c r="F371" s="193">
        <f>VLOOKUP($B371,'АДМХОЗ затраты'!$B$14:$P$119,COLUMN('АДМХОЗ затраты'!G:G)-1,FALSE)</f>
        <v>0</v>
      </c>
      <c r="G371" s="193">
        <f>VLOOKUP($B371,'АДМХОЗ затраты'!$B$14:$P$119,COLUMN('АДМХОЗ затраты'!H:H)-1,FALSE)</f>
        <v>0</v>
      </c>
      <c r="H371" s="193">
        <f>VLOOKUP($B371,'АДМХОЗ затраты'!$B$14:$P$119,COLUMN('АДМХОЗ затраты'!I:I)-1,FALSE)</f>
        <v>0</v>
      </c>
      <c r="I371" s="193">
        <f>VLOOKUP($B371,'АДМХОЗ затраты'!$B$14:$P$119,COLUMN('АДМХОЗ затраты'!J:J)-1,FALSE)</f>
        <v>0</v>
      </c>
      <c r="J371" s="193">
        <f>VLOOKUP($B371,'АДМХОЗ затраты'!$B$14:$P$119,COLUMN('АДМХОЗ затраты'!K:K)-1,FALSE)</f>
        <v>0</v>
      </c>
      <c r="K371" s="193">
        <f>VLOOKUP($B371,'АДМХОЗ затраты'!$B$14:$P$119,COLUMN('АДМХОЗ затраты'!L:L)-1,FALSE)</f>
        <v>0</v>
      </c>
      <c r="L371" s="193">
        <f>VLOOKUP($B371,'АДМХОЗ затраты'!$B$14:$P$119,COLUMN('АДМХОЗ затраты'!M:M)-1,FALSE)</f>
        <v>0</v>
      </c>
      <c r="M371" s="193">
        <f>VLOOKUP($B371,'АДМХОЗ затраты'!$B$14:$P$119,COLUMN('АДМХОЗ затраты'!N:N)-1,FALSE)</f>
        <v>0</v>
      </c>
      <c r="N371" s="193">
        <f>VLOOKUP($B371,'АДМХОЗ затраты'!$B$14:$P$119,COLUMN('АДМХОЗ затраты'!O:O)-1,FALSE)</f>
        <v>0</v>
      </c>
      <c r="O371" s="193">
        <f>VLOOKUP($B371,'АДМХОЗ затраты'!$B$14:$P$119,COLUMN('АДМХОЗ затраты'!P:P)-1,FALSE)</f>
        <v>0</v>
      </c>
      <c r="P371" s="164">
        <f t="shared" si="52"/>
        <v>0</v>
      </c>
    </row>
    <row r="372" spans="1:19" x14ac:dyDescent="0.2">
      <c r="A372" s="177"/>
      <c r="B372" s="188" t="s">
        <v>549</v>
      </c>
      <c r="C372" s="225" t="str">
        <f>VLOOKUP($B372,ЗАТРАТЫ,COLUMN(Справочники!D:D)-1,FALSE)</f>
        <v>Прочие затраты</v>
      </c>
      <c r="D372" s="137">
        <f>VLOOKUP($B372,'АДМХОЗ затраты'!$B$14:$P$119,COLUMN('АДМХОЗ затраты'!E:E)-1,FALSE)</f>
        <v>0</v>
      </c>
      <c r="E372" s="193">
        <f>VLOOKUP($B372,'АДМХОЗ затраты'!$B$14:$P$119,COLUMN('АДМХОЗ затраты'!F:F)-1,FALSE)</f>
        <v>0</v>
      </c>
      <c r="F372" s="193">
        <f>VLOOKUP($B372,'АДМХОЗ затраты'!$B$14:$P$119,COLUMN('АДМХОЗ затраты'!G:G)-1,FALSE)</f>
        <v>0</v>
      </c>
      <c r="G372" s="193">
        <f>VLOOKUP($B372,'АДМХОЗ затраты'!$B$14:$P$119,COLUMN('АДМХОЗ затраты'!H:H)-1,FALSE)</f>
        <v>0</v>
      </c>
      <c r="H372" s="193">
        <f>VLOOKUP($B372,'АДМХОЗ затраты'!$B$14:$P$119,COLUMN('АДМХОЗ затраты'!I:I)-1,FALSE)</f>
        <v>0</v>
      </c>
      <c r="I372" s="193">
        <f>VLOOKUP($B372,'АДМХОЗ затраты'!$B$14:$P$119,COLUMN('АДМХОЗ затраты'!J:J)-1,FALSE)</f>
        <v>0</v>
      </c>
      <c r="J372" s="193">
        <f>VLOOKUP($B372,'АДМХОЗ затраты'!$B$14:$P$119,COLUMN('АДМХОЗ затраты'!K:K)-1,FALSE)</f>
        <v>0</v>
      </c>
      <c r="K372" s="193">
        <f>VLOOKUP($B372,'АДМХОЗ затраты'!$B$14:$P$119,COLUMN('АДМХОЗ затраты'!L:L)-1,FALSE)</f>
        <v>0</v>
      </c>
      <c r="L372" s="193">
        <f>VLOOKUP($B372,'АДМХОЗ затраты'!$B$14:$P$119,COLUMN('АДМХОЗ затраты'!M:M)-1,FALSE)</f>
        <v>0</v>
      </c>
      <c r="M372" s="193">
        <f>VLOOKUP($B372,'АДМХОЗ затраты'!$B$14:$P$119,COLUMN('АДМХОЗ затраты'!N:N)-1,FALSE)</f>
        <v>0</v>
      </c>
      <c r="N372" s="193">
        <f>VLOOKUP($B372,'АДМХОЗ затраты'!$B$14:$P$119,COLUMN('АДМХОЗ затраты'!O:O)-1,FALSE)</f>
        <v>0</v>
      </c>
      <c r="O372" s="193">
        <f>VLOOKUP($B372,'АДМХОЗ затраты'!$B$14:$P$119,COLUMN('АДМХОЗ затраты'!P:P)-1,FALSE)</f>
        <v>0</v>
      </c>
      <c r="P372" s="164">
        <f t="shared" si="52"/>
        <v>0</v>
      </c>
    </row>
    <row r="373" spans="1:19" collapsed="1" x14ac:dyDescent="0.2">
      <c r="A373" s="177"/>
      <c r="B373" s="169"/>
      <c r="C373" s="178" t="s">
        <v>241</v>
      </c>
      <c r="D373" s="274">
        <f>D359-D360</f>
        <v>0</v>
      </c>
      <c r="E373" s="171">
        <f t="shared" ref="E373:O373" si="53">E359-E360</f>
        <v>0</v>
      </c>
      <c r="F373" s="171">
        <f t="shared" si="53"/>
        <v>0</v>
      </c>
      <c r="G373" s="171">
        <f t="shared" si="53"/>
        <v>0</v>
      </c>
      <c r="H373" s="171">
        <f t="shared" si="53"/>
        <v>0</v>
      </c>
      <c r="I373" s="171">
        <f t="shared" si="53"/>
        <v>0</v>
      </c>
      <c r="J373" s="171">
        <f t="shared" si="53"/>
        <v>0</v>
      </c>
      <c r="K373" s="171">
        <f t="shared" si="53"/>
        <v>0</v>
      </c>
      <c r="L373" s="171">
        <f t="shared" si="53"/>
        <v>0</v>
      </c>
      <c r="M373" s="171">
        <f t="shared" si="53"/>
        <v>0</v>
      </c>
      <c r="N373" s="171">
        <f t="shared" si="53"/>
        <v>0</v>
      </c>
      <c r="O373" s="171">
        <f t="shared" si="53"/>
        <v>0</v>
      </c>
      <c r="P373" s="164">
        <f t="shared" si="48"/>
        <v>0</v>
      </c>
    </row>
    <row r="374" spans="1:19" x14ac:dyDescent="0.2">
      <c r="A374" s="101"/>
      <c r="B374" s="278"/>
      <c r="C374" s="268" t="s">
        <v>1001</v>
      </c>
      <c r="D374" s="901" t="e">
        <f t="shared" ref="D374:P374" si="54">D373/D12*100</f>
        <v>#DIV/0!</v>
      </c>
      <c r="E374" s="279" t="e">
        <f t="shared" si="54"/>
        <v>#DIV/0!</v>
      </c>
      <c r="F374" s="279" t="e">
        <f t="shared" si="54"/>
        <v>#DIV/0!</v>
      </c>
      <c r="G374" s="279" t="e">
        <f t="shared" si="54"/>
        <v>#DIV/0!</v>
      </c>
      <c r="H374" s="279" t="e">
        <f t="shared" si="54"/>
        <v>#DIV/0!</v>
      </c>
      <c r="I374" s="279" t="e">
        <f t="shared" si="54"/>
        <v>#DIV/0!</v>
      </c>
      <c r="J374" s="279" t="e">
        <f t="shared" si="54"/>
        <v>#DIV/0!</v>
      </c>
      <c r="K374" s="279" t="e">
        <f t="shared" si="54"/>
        <v>#DIV/0!</v>
      </c>
      <c r="L374" s="279" t="e">
        <f t="shared" si="54"/>
        <v>#DIV/0!</v>
      </c>
      <c r="M374" s="279" t="e">
        <f t="shared" si="54"/>
        <v>#DIV/0!</v>
      </c>
      <c r="N374" s="279" t="e">
        <f t="shared" si="54"/>
        <v>#DIV/0!</v>
      </c>
      <c r="O374" s="279" t="e">
        <f t="shared" si="54"/>
        <v>#DIV/0!</v>
      </c>
      <c r="P374" s="194" t="e">
        <f t="shared" si="54"/>
        <v>#DIV/0!</v>
      </c>
      <c r="Q374" s="539"/>
      <c r="R374" s="146"/>
      <c r="S374" s="146"/>
    </row>
    <row r="375" spans="1:19" x14ac:dyDescent="0.2">
      <c r="A375" s="101"/>
      <c r="B375" s="280" t="s">
        <v>570</v>
      </c>
      <c r="C375" s="181" t="s">
        <v>571</v>
      </c>
      <c r="D375" s="137">
        <f>VLOOKUP($B375,'Неоп. ДиР'!$A$13:$O$19,COLUMN('Неоп. ДиР'!E:E)-1,FALSE)</f>
        <v>0</v>
      </c>
      <c r="E375" s="193">
        <f>VLOOKUP($B375,'Неоп. ДиР'!$A$13:$O$19,COLUMN('Неоп. ДиР'!F:F)-1,FALSE)</f>
        <v>0</v>
      </c>
      <c r="F375" s="193">
        <f>VLOOKUP($B375,'Неоп. ДиР'!$A$13:$O$19,COLUMN('Неоп. ДиР'!G:G)-1,FALSE)</f>
        <v>0</v>
      </c>
      <c r="G375" s="193">
        <f>VLOOKUP($B375,'Неоп. ДиР'!$A$13:$O$19,COLUMN('Неоп. ДиР'!H:H)-1,FALSE)</f>
        <v>0</v>
      </c>
      <c r="H375" s="193">
        <f>VLOOKUP($B375,'Неоп. ДиР'!$A$13:$O$19,COLUMN('Неоп. ДиР'!I:I)-1,FALSE)</f>
        <v>0</v>
      </c>
      <c r="I375" s="193">
        <f>VLOOKUP($B375,'Неоп. ДиР'!$A$13:$O$19,COLUMN('Неоп. ДиР'!J:J)-1,FALSE)</f>
        <v>0</v>
      </c>
      <c r="J375" s="193">
        <f>VLOOKUP($B375,'Неоп. ДиР'!$A$13:$O$19,COLUMN('Неоп. ДиР'!K:K)-1,FALSE)</f>
        <v>0</v>
      </c>
      <c r="K375" s="193">
        <f>VLOOKUP($B375,'Неоп. ДиР'!$A$13:$O$19,COLUMN('Неоп. ДиР'!L:L)-1,FALSE)</f>
        <v>0</v>
      </c>
      <c r="L375" s="193">
        <f>VLOOKUP($B375,'Неоп. ДиР'!$A$13:$O$19,COLUMN('Неоп. ДиР'!M:M)-1,FALSE)</f>
        <v>0</v>
      </c>
      <c r="M375" s="193">
        <f>VLOOKUP($B375,'Неоп. ДиР'!$A$13:$O$19,COLUMN('Неоп. ДиР'!N:N)-1,FALSE)</f>
        <v>0</v>
      </c>
      <c r="N375" s="193">
        <f>VLOOKUP($B375,'Неоп. ДиР'!$A$13:$O$19,COLUMN('Неоп. ДиР'!O:O)-1,FALSE)</f>
        <v>0</v>
      </c>
      <c r="O375" s="193">
        <f>VLOOKUP($B375,'Неоп. ДиР'!$A$13:$O$19,COLUMN('Неоп. ДиР'!P:P)-1,FALSE)</f>
        <v>0</v>
      </c>
      <c r="P375" s="194">
        <f t="shared" ref="P375:P387" si="55">SUM(D375,E375,F375,G375,H375,I375,J375,K375,L375,M375,N375,O375)</f>
        <v>0</v>
      </c>
      <c r="Q375" s="539"/>
      <c r="R375" s="146"/>
      <c r="S375" s="146"/>
    </row>
    <row r="376" spans="1:19" x14ac:dyDescent="0.2">
      <c r="A376" s="101"/>
      <c r="B376" s="281" t="s">
        <v>573</v>
      </c>
      <c r="C376" s="180" t="str">
        <f>VLOOKUP($B376,Справочники!$B$476:$E$545,COLUMN(Справочники!D:D)-1,FALSE)</f>
        <v>Реализация (выбытие) активов</v>
      </c>
      <c r="D376" s="902">
        <f>VLOOKUP($B376,'Неоп. ДиР'!$A$13:$O$19,COLUMN('Неоп. ДиР'!E:E)-1,FALSE)</f>
        <v>0</v>
      </c>
      <c r="E376" s="176">
        <f>VLOOKUP($B376,'Неоп. ДиР'!$A$13:$O$19,COLUMN('Неоп. ДиР'!F:F)-1,FALSE)</f>
        <v>0</v>
      </c>
      <c r="F376" s="176">
        <f>VLOOKUP($B376,'Неоп. ДиР'!$A$13:$O$19,COLUMN('Неоп. ДиР'!G:G)-1,FALSE)</f>
        <v>0</v>
      </c>
      <c r="G376" s="176">
        <f>VLOOKUP($B376,'Неоп. ДиР'!$A$13:$O$19,COLUMN('Неоп. ДиР'!H:H)-1,FALSE)</f>
        <v>0</v>
      </c>
      <c r="H376" s="176">
        <f>VLOOKUP($B376,'Неоп. ДиР'!$A$13:$O$19,COLUMN('Неоп. ДиР'!I:I)-1,FALSE)</f>
        <v>0</v>
      </c>
      <c r="I376" s="176">
        <f>VLOOKUP($B376,'Неоп. ДиР'!$A$13:$O$19,COLUMN('Неоп. ДиР'!J:J)-1,FALSE)</f>
        <v>0</v>
      </c>
      <c r="J376" s="176">
        <f>VLOOKUP($B376,'Неоп. ДиР'!$A$13:$O$19,COLUMN('Неоп. ДиР'!K:K)-1,FALSE)</f>
        <v>0</v>
      </c>
      <c r="K376" s="176">
        <f>VLOOKUP($B376,'Неоп. ДиР'!$A$13:$O$19,COLUMN('Неоп. ДиР'!L:L)-1,FALSE)</f>
        <v>0</v>
      </c>
      <c r="L376" s="176">
        <f>VLOOKUP($B376,'Неоп. ДиР'!$A$13:$O$19,COLUMN('Неоп. ДиР'!M:M)-1,FALSE)</f>
        <v>0</v>
      </c>
      <c r="M376" s="176">
        <f>VLOOKUP($B376,'Неоп. ДиР'!$A$13:$O$19,COLUMN('Неоп. ДиР'!N:N)-1,FALSE)</f>
        <v>0</v>
      </c>
      <c r="N376" s="176">
        <f>VLOOKUP($B376,'Неоп. ДиР'!$A$13:$O$19,COLUMN('Неоп. ДиР'!O:O)-1,FALSE)</f>
        <v>0</v>
      </c>
      <c r="O376" s="176">
        <f>VLOOKUP($B376,'Неоп. ДиР'!$A$13:$O$19,COLUMN('Неоп. ДиР'!P:P)-1,FALSE)</f>
        <v>0</v>
      </c>
      <c r="P376" s="194">
        <f t="shared" si="55"/>
        <v>0</v>
      </c>
      <c r="Q376" s="539"/>
      <c r="R376" s="146"/>
      <c r="S376" s="146"/>
    </row>
    <row r="377" spans="1:19" x14ac:dyDescent="0.2">
      <c r="A377" s="101"/>
      <c r="B377" s="281" t="s">
        <v>592</v>
      </c>
      <c r="C377" s="180" t="str">
        <f>VLOOKUP($B377,Справочники!$B$476:$E$545,COLUMN(Справочники!D:D)-1,FALSE)</f>
        <v>Проценты по ссудам  начисленные</v>
      </c>
      <c r="D377" s="902">
        <f>VLOOKUP($B377,'Неоп. ДиР'!$A$13:$O$19,COLUMN('Неоп. ДиР'!E:E)-1,FALSE)</f>
        <v>0</v>
      </c>
      <c r="E377" s="176">
        <f>VLOOKUP($B377,'Неоп. ДиР'!$A$13:$O$19,COLUMN('Неоп. ДиР'!F:F)-1,FALSE)</f>
        <v>0</v>
      </c>
      <c r="F377" s="176">
        <f>VLOOKUP($B377,'Неоп. ДиР'!$A$13:$O$19,COLUMN('Неоп. ДиР'!G:G)-1,FALSE)</f>
        <v>0</v>
      </c>
      <c r="G377" s="176">
        <f>VLOOKUP($B377,'Неоп. ДиР'!$A$13:$O$19,COLUMN('Неоп. ДиР'!H:H)-1,FALSE)</f>
        <v>0</v>
      </c>
      <c r="H377" s="176">
        <f>VLOOKUP($B377,'Неоп. ДиР'!$A$13:$O$19,COLUMN('Неоп. ДиР'!I:I)-1,FALSE)</f>
        <v>0</v>
      </c>
      <c r="I377" s="176">
        <f>VLOOKUP($B377,'Неоп. ДиР'!$A$13:$O$19,COLUMN('Неоп. ДиР'!J:J)-1,FALSE)</f>
        <v>0</v>
      </c>
      <c r="J377" s="176">
        <f>VLOOKUP($B377,'Неоп. ДиР'!$A$13:$O$19,COLUMN('Неоп. ДиР'!K:K)-1,FALSE)</f>
        <v>0</v>
      </c>
      <c r="K377" s="176">
        <f>VLOOKUP($B377,'Неоп. ДиР'!$A$13:$O$19,COLUMN('Неоп. ДиР'!L:L)-1,FALSE)</f>
        <v>0</v>
      </c>
      <c r="L377" s="176">
        <f>VLOOKUP($B377,'Неоп. ДиР'!$A$13:$O$19,COLUMN('Неоп. ДиР'!M:M)-1,FALSE)</f>
        <v>0</v>
      </c>
      <c r="M377" s="176">
        <f>VLOOKUP($B377,'Неоп. ДиР'!$A$13:$O$19,COLUMN('Неоп. ДиР'!N:N)-1,FALSE)</f>
        <v>0</v>
      </c>
      <c r="N377" s="176">
        <f>VLOOKUP($B377,'Неоп. ДиР'!$A$13:$O$19,COLUMN('Неоп. ДиР'!O:O)-1,FALSE)</f>
        <v>0</v>
      </c>
      <c r="O377" s="176">
        <f>VLOOKUP($B377,'Неоп. ДиР'!$A$13:$O$19,COLUMN('Неоп. ДиР'!P:P)-1,FALSE)</f>
        <v>0</v>
      </c>
      <c r="P377" s="194">
        <f t="shared" si="55"/>
        <v>0</v>
      </c>
      <c r="Q377" s="539"/>
      <c r="R377" s="706"/>
      <c r="S377" s="146"/>
    </row>
    <row r="378" spans="1:19" x14ac:dyDescent="0.2">
      <c r="A378" s="101"/>
      <c r="B378" s="281" t="s">
        <v>593</v>
      </c>
      <c r="C378" s="180" t="str">
        <f>VLOOKUP($B378,Справочники!$B$476:$E$545,COLUMN(Справочники!D:D)-1,FALSE)</f>
        <v>Курсовые разницы</v>
      </c>
      <c r="D378" s="902">
        <f>VLOOKUP($B378,'Неоп. ДиР'!$A$13:$O$19,COLUMN('Неоп. ДиР'!E:E)-1,FALSE)</f>
        <v>0</v>
      </c>
      <c r="E378" s="176">
        <f>VLOOKUP($B378,'Неоп. ДиР'!$A$13:$O$19,COLUMN('Неоп. ДиР'!F:F)-1,FALSE)</f>
        <v>0</v>
      </c>
      <c r="F378" s="176">
        <f>VLOOKUP($B378,'Неоп. ДиР'!$A$13:$O$19,COLUMN('Неоп. ДиР'!G:G)-1,FALSE)</f>
        <v>0</v>
      </c>
      <c r="G378" s="176">
        <f>VLOOKUP($B378,'Неоп. ДиР'!$A$13:$O$19,COLUMN('Неоп. ДиР'!H:H)-1,FALSE)</f>
        <v>0</v>
      </c>
      <c r="H378" s="176">
        <f>VLOOKUP($B378,'Неоп. ДиР'!$A$13:$O$19,COLUMN('Неоп. ДиР'!I:I)-1,FALSE)</f>
        <v>0</v>
      </c>
      <c r="I378" s="176">
        <f>VLOOKUP($B378,'Неоп. ДиР'!$A$13:$O$19,COLUMN('Неоп. ДиР'!J:J)-1,FALSE)</f>
        <v>0</v>
      </c>
      <c r="J378" s="176">
        <f>VLOOKUP($B378,'Неоп. ДиР'!$A$13:$O$19,COLUMN('Неоп. ДиР'!K:K)-1,FALSE)</f>
        <v>0</v>
      </c>
      <c r="K378" s="176">
        <f>VLOOKUP($B378,'Неоп. ДиР'!$A$13:$O$19,COLUMN('Неоп. ДиР'!L:L)-1,FALSE)</f>
        <v>0</v>
      </c>
      <c r="L378" s="176">
        <f>VLOOKUP($B378,'Неоп. ДиР'!$A$13:$O$19,COLUMN('Неоп. ДиР'!M:M)-1,FALSE)</f>
        <v>0</v>
      </c>
      <c r="M378" s="176">
        <f>VLOOKUP($B378,'Неоп. ДиР'!$A$13:$O$19,COLUMN('Неоп. ДиР'!N:N)-1,FALSE)</f>
        <v>0</v>
      </c>
      <c r="N378" s="176">
        <f>VLOOKUP($B378,'Неоп. ДиР'!$A$13:$O$19,COLUMN('Неоп. ДиР'!O:O)-1,FALSE)</f>
        <v>0</v>
      </c>
      <c r="O378" s="176">
        <f>VLOOKUP($B378,'Неоп. ДиР'!$A$13:$O$19,COLUMN('Неоп. ДиР'!P:P)-1,FALSE)</f>
        <v>0</v>
      </c>
      <c r="P378" s="194">
        <f>SUM(D378,E378,F378,G378,H378,I378,J378,K378,L378,M378,N378,O378)</f>
        <v>0</v>
      </c>
      <c r="Q378" s="539"/>
      <c r="R378" s="706"/>
      <c r="S378" s="146"/>
    </row>
    <row r="379" spans="1:19" x14ac:dyDescent="0.2">
      <c r="A379" s="101"/>
      <c r="B379" s="281" t="s">
        <v>915</v>
      </c>
      <c r="C379" s="180" t="str">
        <f>VLOOKUP($B379,Справочники!$B$476:$E$545,COLUMN(Справочники!D:D)-1,FALSE)</f>
        <v>Доходы от переоценки запасов</v>
      </c>
      <c r="D379" s="902"/>
      <c r="E379" s="176"/>
      <c r="F379" s="176"/>
      <c r="G379" s="176"/>
      <c r="H379" s="176"/>
      <c r="I379" s="176"/>
      <c r="J379" s="176"/>
      <c r="K379" s="176"/>
      <c r="L379" s="176"/>
      <c r="M379" s="176"/>
      <c r="N379" s="176"/>
      <c r="O379" s="176"/>
      <c r="P379" s="194">
        <f t="shared" si="55"/>
        <v>0</v>
      </c>
      <c r="Q379" s="539"/>
      <c r="R379" s="706"/>
      <c r="S379" s="146"/>
    </row>
    <row r="380" spans="1:19" x14ac:dyDescent="0.2">
      <c r="A380" s="101"/>
      <c r="B380" s="280" t="s">
        <v>595</v>
      </c>
      <c r="C380" s="181" t="s">
        <v>701</v>
      </c>
      <c r="D380" s="137">
        <f>VLOOKUP($B380,'Неоп. ДиР'!$A$13:$O$19,COLUMN('Неоп. ДиР'!E:E)-1,FALSE)</f>
        <v>0</v>
      </c>
      <c r="E380" s="193">
        <f>VLOOKUP($B380,'Неоп. ДиР'!$A$13:$O$19,COLUMN('Неоп. ДиР'!F:F)-1,FALSE)</f>
        <v>0</v>
      </c>
      <c r="F380" s="193">
        <f>VLOOKUP($B380,'Неоп. ДиР'!$A$13:$O$19,COLUMN('Неоп. ДиР'!G:G)-1,FALSE)</f>
        <v>0</v>
      </c>
      <c r="G380" s="193">
        <f>VLOOKUP($B380,'Неоп. ДиР'!$A$13:$O$19,COLUMN('Неоп. ДиР'!H:H)-1,FALSE)</f>
        <v>0</v>
      </c>
      <c r="H380" s="193">
        <f>VLOOKUP($B380,'Неоп. ДиР'!$A$13:$O$19,COLUMN('Неоп. ДиР'!I:I)-1,FALSE)</f>
        <v>0</v>
      </c>
      <c r="I380" s="193">
        <f>VLOOKUP($B380,'Неоп. ДиР'!$A$13:$O$19,COLUMN('Неоп. ДиР'!J:J)-1,FALSE)</f>
        <v>0</v>
      </c>
      <c r="J380" s="193">
        <f>VLOOKUP($B380,'Неоп. ДиР'!$A$13:$O$19,COLUMN('Неоп. ДиР'!K:K)-1,FALSE)</f>
        <v>0</v>
      </c>
      <c r="K380" s="193">
        <f>VLOOKUP($B380,'Неоп. ДиР'!$A$13:$O$19,COLUMN('Неоп. ДиР'!L:L)-1,FALSE)</f>
        <v>0</v>
      </c>
      <c r="L380" s="193">
        <f>VLOOKUP($B380,'Неоп. ДиР'!$A$13:$O$19,COLUMN('Неоп. ДиР'!M:M)-1,FALSE)</f>
        <v>0</v>
      </c>
      <c r="M380" s="193">
        <f>VLOOKUP($B380,'Неоп. ДиР'!$A$13:$O$19,COLUMN('Неоп. ДиР'!N:N)-1,FALSE)</f>
        <v>0</v>
      </c>
      <c r="N380" s="193">
        <f>VLOOKUP($B380,'Неоп. ДиР'!$A$13:$O$19,COLUMN('Неоп. ДиР'!O:O)-1,FALSE)</f>
        <v>0</v>
      </c>
      <c r="O380" s="193">
        <f>VLOOKUP($B380,'Неоп. ДиР'!$A$13:$O$19,COLUMN('Неоп. ДиР'!P:P)-1,FALSE)</f>
        <v>0</v>
      </c>
      <c r="P380" s="194">
        <f t="shared" si="55"/>
        <v>0</v>
      </c>
      <c r="Q380" s="539"/>
      <c r="R380" s="146"/>
      <c r="S380" s="146"/>
    </row>
    <row r="381" spans="1:19" x14ac:dyDescent="0.2">
      <c r="A381" s="101"/>
      <c r="B381" s="281" t="s">
        <v>703</v>
      </c>
      <c r="C381" s="180" t="str">
        <f>VLOOKUP($B381,Справочники!$B$476:$E$545,COLUMN(Справочники!D:D)-1,FALSE)</f>
        <v>Расходы от реализации (выбытия) активов</v>
      </c>
      <c r="D381" s="902">
        <f>VLOOKUP($B381,'Неоп. ДиР'!$A$13:$O$19,COLUMN('Неоп. ДиР'!E:E)-1,FALSE)</f>
        <v>0</v>
      </c>
      <c r="E381" s="176">
        <f>VLOOKUP($B381,'Неоп. ДиР'!$A$13:$O$19,COLUMN('Неоп. ДиР'!F:F)-1,FALSE)</f>
        <v>0</v>
      </c>
      <c r="F381" s="176">
        <f>VLOOKUP($B381,'Неоп. ДиР'!$A$13:$O$19,COLUMN('Неоп. ДиР'!G:G)-1,FALSE)</f>
        <v>0</v>
      </c>
      <c r="G381" s="176">
        <f>VLOOKUP($B381,'Неоп. ДиР'!$A$13:$O$19,COLUMN('Неоп. ДиР'!H:H)-1,FALSE)</f>
        <v>0</v>
      </c>
      <c r="H381" s="176">
        <f>VLOOKUP($B381,'Неоп. ДиР'!$A$13:$O$19,COLUMN('Неоп. ДиР'!I:I)-1,FALSE)</f>
        <v>0</v>
      </c>
      <c r="I381" s="176">
        <f>VLOOKUP($B381,'Неоп. ДиР'!$A$13:$O$19,COLUMN('Неоп. ДиР'!J:J)-1,FALSE)</f>
        <v>0</v>
      </c>
      <c r="J381" s="176">
        <f>VLOOKUP($B381,'Неоп. ДиР'!$A$13:$O$19,COLUMN('Неоп. ДиР'!K:K)-1,FALSE)</f>
        <v>0</v>
      </c>
      <c r="K381" s="176">
        <f>VLOOKUP($B381,'Неоп. ДиР'!$A$13:$O$19,COLUMN('Неоп. ДиР'!L:L)-1,FALSE)</f>
        <v>0</v>
      </c>
      <c r="L381" s="176">
        <f>VLOOKUP($B381,'Неоп. ДиР'!$A$13:$O$19,COLUMN('Неоп. ДиР'!M:M)-1,FALSE)</f>
        <v>0</v>
      </c>
      <c r="M381" s="176">
        <f>VLOOKUP($B381,'Неоп. ДиР'!$A$13:$O$19,COLUMN('Неоп. ДиР'!N:N)-1,FALSE)</f>
        <v>0</v>
      </c>
      <c r="N381" s="176">
        <f>VLOOKUP($B381,'Неоп. ДиР'!$A$13:$O$19,COLUMN('Неоп. ДиР'!O:O)-1,FALSE)</f>
        <v>0</v>
      </c>
      <c r="O381" s="176">
        <f>VLOOKUP($B381,'Неоп. ДиР'!$A$13:$O$19,COLUMN('Неоп. ДиР'!P:P)-1,FALSE)</f>
        <v>0</v>
      </c>
      <c r="P381" s="194">
        <f t="shared" si="55"/>
        <v>0</v>
      </c>
      <c r="Q381" s="539"/>
      <c r="R381" s="146"/>
      <c r="S381" s="146"/>
    </row>
    <row r="382" spans="1:19" x14ac:dyDescent="0.2">
      <c r="A382" s="101"/>
      <c r="B382" s="305" t="s">
        <v>522</v>
      </c>
      <c r="C382" s="182" t="s">
        <v>146</v>
      </c>
      <c r="D382" s="903">
        <f t="shared" ref="D382:O382" si="56">SUM(D383:D384)</f>
        <v>0</v>
      </c>
      <c r="E382" s="275">
        <f t="shared" si="56"/>
        <v>0</v>
      </c>
      <c r="F382" s="275">
        <f t="shared" si="56"/>
        <v>0</v>
      </c>
      <c r="G382" s="275">
        <f t="shared" si="56"/>
        <v>0</v>
      </c>
      <c r="H382" s="275">
        <f t="shared" si="56"/>
        <v>0</v>
      </c>
      <c r="I382" s="275">
        <f t="shared" si="56"/>
        <v>0</v>
      </c>
      <c r="J382" s="275">
        <f t="shared" si="56"/>
        <v>0</v>
      </c>
      <c r="K382" s="275">
        <f t="shared" si="56"/>
        <v>0</v>
      </c>
      <c r="L382" s="275">
        <f t="shared" si="56"/>
        <v>0</v>
      </c>
      <c r="M382" s="275">
        <f t="shared" si="56"/>
        <v>0</v>
      </c>
      <c r="N382" s="275">
        <f t="shared" si="56"/>
        <v>0</v>
      </c>
      <c r="O382" s="275">
        <f t="shared" si="56"/>
        <v>0</v>
      </c>
      <c r="P382" s="194">
        <f t="shared" si="55"/>
        <v>0</v>
      </c>
      <c r="Q382" s="539"/>
      <c r="R382" s="146"/>
      <c r="S382" s="146"/>
    </row>
    <row r="383" spans="1:19" x14ac:dyDescent="0.2">
      <c r="A383" s="101"/>
      <c r="B383" s="281" t="s">
        <v>503</v>
      </c>
      <c r="C383" s="183" t="str">
        <f>VLOOKUP($B383,Справочники!$B$476:$E$545,COLUMN(Справочники!D:D)-1,FALSE)</f>
        <v>Проценты по краткосрочным кредитам банков начисленные</v>
      </c>
      <c r="D383" s="902">
        <f>БФД!D39</f>
        <v>0</v>
      </c>
      <c r="E383" s="176">
        <f>БФД!E39</f>
        <v>0</v>
      </c>
      <c r="F383" s="176">
        <f>БФД!F39</f>
        <v>0</v>
      </c>
      <c r="G383" s="176">
        <f>БФД!G39</f>
        <v>0</v>
      </c>
      <c r="H383" s="176">
        <f>БФД!H39</f>
        <v>0</v>
      </c>
      <c r="I383" s="176">
        <f>БФД!I39</f>
        <v>0</v>
      </c>
      <c r="J383" s="176">
        <f>БФД!J39</f>
        <v>0</v>
      </c>
      <c r="K383" s="176">
        <f>БФД!K39</f>
        <v>0</v>
      </c>
      <c r="L383" s="176">
        <f>БФД!L39</f>
        <v>0</v>
      </c>
      <c r="M383" s="176">
        <f>БФД!M39</f>
        <v>0</v>
      </c>
      <c r="N383" s="176">
        <f>БФД!N39</f>
        <v>0</v>
      </c>
      <c r="O383" s="176">
        <f>БФД!O39</f>
        <v>0</v>
      </c>
      <c r="P383" s="194">
        <f t="shared" si="55"/>
        <v>0</v>
      </c>
      <c r="Q383" s="539"/>
      <c r="R383" s="146"/>
      <c r="S383" s="146"/>
    </row>
    <row r="384" spans="1:19" x14ac:dyDescent="0.2">
      <c r="A384" s="101"/>
      <c r="B384" s="281" t="s">
        <v>507</v>
      </c>
      <c r="C384" s="183" t="str">
        <f>VLOOKUP($B384,Справочники!$B$476:$E$545,COLUMN(Справочники!D:D)-1,FALSE)</f>
        <v>Проценты по займам начисленные</v>
      </c>
      <c r="D384" s="902">
        <f>БФД!D64</f>
        <v>0</v>
      </c>
      <c r="E384" s="176">
        <f>БФД!E64</f>
        <v>0</v>
      </c>
      <c r="F384" s="176">
        <f>БФД!F64</f>
        <v>0</v>
      </c>
      <c r="G384" s="176">
        <f>БФД!G64</f>
        <v>0</v>
      </c>
      <c r="H384" s="176">
        <f>БФД!H64</f>
        <v>0</v>
      </c>
      <c r="I384" s="176">
        <f>БФД!I64</f>
        <v>0</v>
      </c>
      <c r="J384" s="176">
        <f>БФД!J64</f>
        <v>0</v>
      </c>
      <c r="K384" s="176">
        <f>БФД!K64</f>
        <v>0</v>
      </c>
      <c r="L384" s="176">
        <f>БФД!L64</f>
        <v>0</v>
      </c>
      <c r="M384" s="176">
        <f>БФД!M64</f>
        <v>0</v>
      </c>
      <c r="N384" s="176">
        <f>БФД!N64</f>
        <v>0</v>
      </c>
      <c r="O384" s="176">
        <f>БФД!O64</f>
        <v>0</v>
      </c>
      <c r="P384" s="194">
        <f t="shared" si="55"/>
        <v>0</v>
      </c>
    </row>
    <row r="385" spans="1:16" x14ac:dyDescent="0.2">
      <c r="A385" s="101"/>
      <c r="B385" s="386"/>
      <c r="C385" s="178" t="s">
        <v>1032</v>
      </c>
      <c r="D385" s="901">
        <f t="shared" ref="D385:O385" si="57">D373+D375-D380-D382</f>
        <v>0</v>
      </c>
      <c r="E385" s="279">
        <f t="shared" si="57"/>
        <v>0</v>
      </c>
      <c r="F385" s="279">
        <f t="shared" si="57"/>
        <v>0</v>
      </c>
      <c r="G385" s="279">
        <f t="shared" si="57"/>
        <v>0</v>
      </c>
      <c r="H385" s="279">
        <f t="shared" si="57"/>
        <v>0</v>
      </c>
      <c r="I385" s="279">
        <f t="shared" si="57"/>
        <v>0</v>
      </c>
      <c r="J385" s="279">
        <f t="shared" si="57"/>
        <v>0</v>
      </c>
      <c r="K385" s="279">
        <f t="shared" si="57"/>
        <v>0</v>
      </c>
      <c r="L385" s="279">
        <f t="shared" si="57"/>
        <v>0</v>
      </c>
      <c r="M385" s="279">
        <f t="shared" si="57"/>
        <v>0</v>
      </c>
      <c r="N385" s="279">
        <f t="shared" si="57"/>
        <v>0</v>
      </c>
      <c r="O385" s="279">
        <f t="shared" si="57"/>
        <v>0</v>
      </c>
      <c r="P385" s="194">
        <f t="shared" si="55"/>
        <v>0</v>
      </c>
    </row>
    <row r="386" spans="1:16" x14ac:dyDescent="0.2">
      <c r="A386" s="101"/>
      <c r="B386" s="281" t="s">
        <v>488</v>
      </c>
      <c r="C386" s="183" t="s">
        <v>506</v>
      </c>
      <c r="D386" s="902">
        <f>'ПРОИЗ расходы'!E84+'АДМХОЗ затраты'!E87+'Комм. затраты'!E89</f>
        <v>0</v>
      </c>
      <c r="E386" s="176">
        <f>'ПРОИЗ расходы'!F84+'АДМХОЗ затраты'!F87+'Комм. затраты'!F89</f>
        <v>0</v>
      </c>
      <c r="F386" s="176">
        <f>'ПРОИЗ расходы'!G84+'АДМХОЗ затраты'!G87+'Комм. затраты'!G89</f>
        <v>0</v>
      </c>
      <c r="G386" s="176">
        <f>'ПРОИЗ расходы'!H84+'АДМХОЗ затраты'!H87+'Комм. затраты'!H89</f>
        <v>0</v>
      </c>
      <c r="H386" s="176">
        <f>'ПРОИЗ расходы'!I84+'АДМХОЗ затраты'!I87+'Комм. затраты'!I89</f>
        <v>0</v>
      </c>
      <c r="I386" s="176">
        <f>'ПРОИЗ расходы'!J84+'АДМХОЗ затраты'!J87+'Комм. затраты'!J89</f>
        <v>0</v>
      </c>
      <c r="J386" s="176">
        <f>'ПРОИЗ расходы'!K84+'АДМХОЗ затраты'!K87+'Комм. затраты'!K89</f>
        <v>0</v>
      </c>
      <c r="K386" s="176">
        <f>'ПРОИЗ расходы'!L84+'АДМХОЗ затраты'!L87+'Комм. затраты'!L89</f>
        <v>0</v>
      </c>
      <c r="L386" s="176">
        <f>'ПРОИЗ расходы'!M84+'АДМХОЗ затраты'!M87+'Комм. затраты'!M89</f>
        <v>0</v>
      </c>
      <c r="M386" s="176">
        <f>'ПРОИЗ расходы'!N84+'АДМХОЗ затраты'!N87+'Комм. затраты'!N89</f>
        <v>0</v>
      </c>
      <c r="N386" s="176">
        <f>'ПРОИЗ расходы'!O84+'АДМХОЗ затраты'!O87+'Комм. затраты'!O89</f>
        <v>0</v>
      </c>
      <c r="O386" s="176">
        <f>'ПРОИЗ расходы'!P84+'АДМХОЗ затраты'!P87+'Комм. затраты'!P89</f>
        <v>0</v>
      </c>
      <c r="P386" s="194">
        <f t="shared" si="55"/>
        <v>0</v>
      </c>
    </row>
    <row r="387" spans="1:16" x14ac:dyDescent="0.2">
      <c r="A387" s="101"/>
      <c r="B387" s="387"/>
      <c r="C387" s="185" t="s">
        <v>1033</v>
      </c>
      <c r="D387" s="904">
        <f>D385-D386</f>
        <v>0</v>
      </c>
      <c r="E387" s="184">
        <f t="shared" ref="E387:O387" si="58">E385-E386</f>
        <v>0</v>
      </c>
      <c r="F387" s="184">
        <f t="shared" si="58"/>
        <v>0</v>
      </c>
      <c r="G387" s="184">
        <f t="shared" si="58"/>
        <v>0</v>
      </c>
      <c r="H387" s="184">
        <f t="shared" si="58"/>
        <v>0</v>
      </c>
      <c r="I387" s="184">
        <f t="shared" si="58"/>
        <v>0</v>
      </c>
      <c r="J387" s="184">
        <f t="shared" si="58"/>
        <v>0</v>
      </c>
      <c r="K387" s="184">
        <f t="shared" si="58"/>
        <v>0</v>
      </c>
      <c r="L387" s="184">
        <f t="shared" si="58"/>
        <v>0</v>
      </c>
      <c r="M387" s="184">
        <f t="shared" si="58"/>
        <v>0</v>
      </c>
      <c r="N387" s="184">
        <f t="shared" si="58"/>
        <v>0</v>
      </c>
      <c r="O387" s="184">
        <f t="shared" si="58"/>
        <v>0</v>
      </c>
      <c r="P387" s="388">
        <f t="shared" si="55"/>
        <v>0</v>
      </c>
    </row>
    <row r="389" spans="1:16" x14ac:dyDescent="0.2">
      <c r="D389" s="736"/>
      <c r="P389" s="808"/>
    </row>
    <row r="391" spans="1:16" x14ac:dyDescent="0.2">
      <c r="P391" s="809"/>
    </row>
  </sheetData>
  <phoneticPr fontId="2" type="noConversion"/>
  <hyperlinks>
    <hyperlink ref="B1" location="Содержание!A1" display="Вернуться к содержанию"/>
    <hyperlink ref="C332" location="'Комм. затраты'!A1" display="КОМЕРЧЕСКИЕ РАСХОДЫ"/>
    <hyperlink ref="C360" location="'АДМХОЗ затраты'!A1" display="АДМИНИСТРАТИВНО-ХОЗЯЙСТВЕННЫЕ РАСХОДЫ"/>
    <hyperlink ref="C346" location="'ПРОИЗ расходы'!A1" display="ПРОИЗВОДСТВЕННЫЕ  РАСХОДЫ"/>
  </hyperlinks>
  <pageMargins left="0.61" right="0.16" top="0.52" bottom="1" header="0.28999999999999998" footer="0.5"/>
  <pageSetup paperSize="9" scale="65" orientation="portrait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  <outlinePr summaryBelow="0"/>
  </sheetPr>
  <dimension ref="A1:S99"/>
  <sheetViews>
    <sheetView zoomScale="90" workbookViewId="0">
      <pane xSplit="3" ySplit="12" topLeftCell="E13" activePane="bottomRight" state="frozen"/>
      <selection pane="topRight" activeCell="D1" sqref="D1"/>
      <selection pane="bottomLeft" activeCell="A13" sqref="A13"/>
      <selection pane="bottomRight"/>
    </sheetView>
  </sheetViews>
  <sheetFormatPr defaultRowHeight="12.75" outlineLevelRow="1" x14ac:dyDescent="0.2"/>
  <cols>
    <col min="1" max="1" width="8" style="1" customWidth="1"/>
    <col min="2" max="2" width="62.28515625" style="1" customWidth="1"/>
    <col min="3" max="3" width="12.5703125" style="1" customWidth="1"/>
    <col min="4" max="4" width="13" style="1" customWidth="1"/>
    <col min="5" max="6" width="12.5703125" style="1" bestFit="1" customWidth="1"/>
    <col min="7" max="9" width="13" style="1" bestFit="1" customWidth="1"/>
    <col min="10" max="10" width="12.5703125" style="1" customWidth="1"/>
    <col min="11" max="11" width="13" style="1" bestFit="1" customWidth="1"/>
    <col min="12" max="12" width="12.42578125" style="1" customWidth="1"/>
    <col min="13" max="15" width="13" style="1" bestFit="1" customWidth="1"/>
    <col min="16" max="16" width="14.140625" style="558" bestFit="1" customWidth="1"/>
    <col min="17" max="19" width="9.140625" style="101"/>
    <col min="20" max="16384" width="9.140625" style="1"/>
  </cols>
  <sheetData>
    <row r="1" spans="1:19" x14ac:dyDescent="0.2">
      <c r="A1" s="12" t="s">
        <v>362</v>
      </c>
      <c r="C1" s="13"/>
    </row>
    <row r="2" spans="1:19" s="100" customFormat="1" ht="18.75" x14ac:dyDescent="0.2">
      <c r="A2" s="951" t="s">
        <v>243</v>
      </c>
      <c r="B2" s="951"/>
      <c r="C2" s="951"/>
      <c r="D2" s="951"/>
      <c r="E2" s="951"/>
      <c r="F2" s="951"/>
      <c r="G2" s="951"/>
      <c r="H2" s="951"/>
      <c r="I2" s="951"/>
      <c r="J2" s="951"/>
      <c r="K2" s="951"/>
      <c r="L2" s="951"/>
      <c r="M2" s="951"/>
      <c r="P2" s="559"/>
      <c r="Q2" s="307"/>
      <c r="R2" s="307"/>
      <c r="S2" s="307"/>
    </row>
    <row r="3" spans="1:19" s="100" customFormat="1" ht="18.75" x14ac:dyDescent="0.2">
      <c r="A3" s="951" t="s">
        <v>1233</v>
      </c>
      <c r="B3" s="951"/>
      <c r="C3" s="951"/>
      <c r="D3" s="951"/>
      <c r="E3" s="951"/>
      <c r="F3" s="951"/>
      <c r="G3" s="951"/>
      <c r="H3" s="951"/>
      <c r="I3" s="951"/>
      <c r="J3" s="951"/>
      <c r="K3" s="951"/>
      <c r="L3" s="951"/>
      <c r="M3" s="951"/>
      <c r="P3" s="559"/>
      <c r="Q3" s="307"/>
      <c r="R3" s="307"/>
      <c r="S3" s="307"/>
    </row>
    <row r="4" spans="1:19" s="100" customFormat="1" ht="13.5" x14ac:dyDescent="0.2">
      <c r="A4" s="229"/>
      <c r="B4" s="229"/>
      <c r="C4" s="153"/>
      <c r="D4" s="153"/>
      <c r="E4" s="153"/>
      <c r="F4" s="153"/>
      <c r="G4" s="230"/>
      <c r="P4" s="559"/>
      <c r="Q4" s="307"/>
      <c r="R4" s="307"/>
      <c r="S4" s="307"/>
    </row>
    <row r="5" spans="1:19" s="100" customFormat="1" ht="13.5" x14ac:dyDescent="0.2">
      <c r="B5" s="229"/>
      <c r="C5" s="153"/>
      <c r="D5" s="153"/>
      <c r="E5" s="153"/>
      <c r="F5" s="153"/>
      <c r="G5" s="230"/>
      <c r="P5" s="559"/>
      <c r="Q5" s="307"/>
      <c r="R5" s="307"/>
      <c r="S5" s="307"/>
    </row>
    <row r="6" spans="1:19" s="100" customFormat="1" ht="13.5" x14ac:dyDescent="0.2">
      <c r="B6" s="229"/>
      <c r="C6" s="153"/>
      <c r="D6" s="153"/>
      <c r="E6" s="560"/>
      <c r="F6" s="560"/>
      <c r="G6" s="230"/>
      <c r="I6" s="810"/>
      <c r="P6" s="559"/>
      <c r="Q6" s="307"/>
      <c r="R6" s="307"/>
      <c r="S6" s="307"/>
    </row>
    <row r="7" spans="1:19" s="100" customFormat="1" ht="13.5" x14ac:dyDescent="0.2">
      <c r="B7" s="229"/>
      <c r="C7" s="153"/>
      <c r="D7" s="153"/>
      <c r="E7" s="560"/>
      <c r="F7" s="153"/>
      <c r="G7" s="230"/>
      <c r="P7" s="559"/>
      <c r="Q7" s="307"/>
      <c r="R7" s="307"/>
      <c r="S7" s="307"/>
    </row>
    <row r="8" spans="1:19" s="100" customFormat="1" ht="13.5" x14ac:dyDescent="0.2">
      <c r="B8" s="229"/>
      <c r="C8" s="811"/>
      <c r="D8" s="811"/>
      <c r="E8" s="811"/>
      <c r="F8" s="811"/>
      <c r="G8" s="811"/>
      <c r="H8" s="811"/>
      <c r="I8" s="811"/>
      <c r="P8" s="559"/>
      <c r="Q8" s="307"/>
      <c r="R8" s="307"/>
      <c r="S8" s="307"/>
    </row>
    <row r="9" spans="1:19" s="100" customFormat="1" ht="13.5" x14ac:dyDescent="0.2">
      <c r="B9" s="229"/>
      <c r="C9" s="811"/>
      <c r="D9" s="811"/>
      <c r="E9" s="811"/>
      <c r="F9" s="811"/>
      <c r="G9" s="811"/>
      <c r="H9" s="811"/>
      <c r="I9" s="811"/>
      <c r="P9" s="559"/>
      <c r="Q9" s="307"/>
      <c r="R9" s="307"/>
      <c r="S9" s="307"/>
    </row>
    <row r="10" spans="1:19" s="233" customFormat="1" ht="12.75" customHeight="1" x14ac:dyDescent="0.2">
      <c r="A10" s="944" t="s">
        <v>979</v>
      </c>
      <c r="B10" s="952" t="s">
        <v>980</v>
      </c>
      <c r="C10" s="954">
        <f>Амортизация!C11</f>
        <v>42156</v>
      </c>
      <c r="D10" s="1005" t="s">
        <v>981</v>
      </c>
      <c r="E10" s="938"/>
      <c r="F10" s="938"/>
      <c r="G10" s="938"/>
      <c r="H10" s="938"/>
      <c r="I10" s="938"/>
      <c r="J10" s="938"/>
      <c r="K10" s="938"/>
      <c r="L10" s="938"/>
      <c r="M10" s="938"/>
      <c r="N10" s="938"/>
      <c r="O10" s="938"/>
      <c r="P10" s="561"/>
      <c r="Q10" s="561"/>
      <c r="R10" s="561"/>
      <c r="S10" s="561"/>
    </row>
    <row r="11" spans="1:19" s="233" customFormat="1" x14ac:dyDescent="0.2">
      <c r="A11" s="945"/>
      <c r="B11" s="953"/>
      <c r="C11" s="955"/>
      <c r="D11" s="234">
        <f>C10+31</f>
        <v>42187</v>
      </c>
      <c r="E11" s="234">
        <f t="shared" ref="E11:O11" si="0">D11+31</f>
        <v>42218</v>
      </c>
      <c r="F11" s="234">
        <f t="shared" si="0"/>
        <v>42249</v>
      </c>
      <c r="G11" s="234">
        <f t="shared" si="0"/>
        <v>42280</v>
      </c>
      <c r="H11" s="234">
        <f t="shared" si="0"/>
        <v>42311</v>
      </c>
      <c r="I11" s="234">
        <f t="shared" si="0"/>
        <v>42342</v>
      </c>
      <c r="J11" s="234">
        <f t="shared" si="0"/>
        <v>42373</v>
      </c>
      <c r="K11" s="234">
        <f t="shared" si="0"/>
        <v>42404</v>
      </c>
      <c r="L11" s="234">
        <f t="shared" si="0"/>
        <v>42435</v>
      </c>
      <c r="M11" s="234">
        <f t="shared" si="0"/>
        <v>42466</v>
      </c>
      <c r="N11" s="234">
        <f t="shared" si="0"/>
        <v>42497</v>
      </c>
      <c r="O11" s="234">
        <f t="shared" si="0"/>
        <v>42528</v>
      </c>
      <c r="P11" s="562"/>
      <c r="Q11" s="561"/>
      <c r="R11" s="561"/>
      <c r="S11" s="561"/>
    </row>
    <row r="12" spans="1:19" s="121" customFormat="1" ht="12.75" customHeight="1" x14ac:dyDescent="0.2">
      <c r="A12" s="99">
        <v>1</v>
      </c>
      <c r="B12" s="236">
        <f t="shared" ref="B12:O12" si="1">A12+1</f>
        <v>2</v>
      </c>
      <c r="C12" s="236">
        <f t="shared" si="1"/>
        <v>3</v>
      </c>
      <c r="D12" s="99">
        <f t="shared" si="1"/>
        <v>4</v>
      </c>
      <c r="E12" s="236">
        <f t="shared" si="1"/>
        <v>5</v>
      </c>
      <c r="F12" s="236">
        <f t="shared" si="1"/>
        <v>6</v>
      </c>
      <c r="G12" s="236">
        <f t="shared" si="1"/>
        <v>7</v>
      </c>
      <c r="H12" s="236">
        <f t="shared" si="1"/>
        <v>8</v>
      </c>
      <c r="I12" s="236">
        <f t="shared" si="1"/>
        <v>9</v>
      </c>
      <c r="J12" s="236">
        <f t="shared" si="1"/>
        <v>10</v>
      </c>
      <c r="K12" s="236">
        <f t="shared" si="1"/>
        <v>11</v>
      </c>
      <c r="L12" s="236">
        <f t="shared" si="1"/>
        <v>12</v>
      </c>
      <c r="M12" s="236">
        <f t="shared" si="1"/>
        <v>13</v>
      </c>
      <c r="N12" s="236">
        <f t="shared" si="1"/>
        <v>14</v>
      </c>
      <c r="O12" s="236">
        <f t="shared" si="1"/>
        <v>15</v>
      </c>
      <c r="P12" s="563"/>
      <c r="Q12" s="138"/>
      <c r="R12" s="138"/>
      <c r="S12" s="138"/>
    </row>
    <row r="13" spans="1:19" s="571" customFormat="1" x14ac:dyDescent="0.2">
      <c r="A13" s="905" t="s">
        <v>724</v>
      </c>
      <c r="B13" s="564" t="str">
        <f t="shared" ref="B13:B23" si="2">VLOOKUP(A13,Статьибаланса,3,FALSE)</f>
        <v>АКТИВЫ</v>
      </c>
      <c r="C13" s="565"/>
      <c r="D13" s="566"/>
      <c r="E13" s="567"/>
      <c r="F13" s="568"/>
      <c r="G13" s="568"/>
      <c r="H13" s="568"/>
      <c r="I13" s="568"/>
      <c r="J13" s="568"/>
      <c r="K13" s="568"/>
      <c r="L13" s="568"/>
      <c r="M13" s="568"/>
      <c r="N13" s="568"/>
      <c r="O13" s="569"/>
      <c r="P13" s="570"/>
    </row>
    <row r="14" spans="1:19" s="2" customFormat="1" x14ac:dyDescent="0.2">
      <c r="A14" s="305" t="s">
        <v>726</v>
      </c>
      <c r="B14" s="532" t="str">
        <f t="shared" si="2"/>
        <v>ТЕКУЩИЕ АКТИВЫ</v>
      </c>
      <c r="C14" s="572"/>
      <c r="D14" s="573"/>
      <c r="E14" s="574"/>
      <c r="F14" s="574"/>
      <c r="G14" s="574"/>
      <c r="H14" s="574"/>
      <c r="I14" s="574"/>
      <c r="J14" s="574"/>
      <c r="K14" s="574"/>
      <c r="L14" s="574"/>
      <c r="M14" s="574"/>
      <c r="N14" s="574"/>
      <c r="O14" s="575"/>
      <c r="P14" s="577"/>
      <c r="Q14" s="347"/>
      <c r="R14" s="347"/>
      <c r="S14" s="347"/>
    </row>
    <row r="15" spans="1:19" x14ac:dyDescent="0.2">
      <c r="A15" s="281" t="s">
        <v>728</v>
      </c>
      <c r="B15" s="371" t="str">
        <f t="shared" si="2"/>
        <v>Денежные средства</v>
      </c>
      <c r="C15" s="578">
        <f>БДДС!C13</f>
        <v>0</v>
      </c>
      <c r="D15" s="578">
        <f>БДДС!C55</f>
        <v>0</v>
      </c>
      <c r="E15" s="579">
        <f>БДДС!D55</f>
        <v>0</v>
      </c>
      <c r="F15" s="579">
        <f>БДДС!E55</f>
        <v>0</v>
      </c>
      <c r="G15" s="579">
        <f>БДДС!F55</f>
        <v>0</v>
      </c>
      <c r="H15" s="579">
        <f>БДДС!G55</f>
        <v>0</v>
      </c>
      <c r="I15" s="579">
        <f>БДДС!H55</f>
        <v>0</v>
      </c>
      <c r="J15" s="579">
        <f>БДДС!I55</f>
        <v>0</v>
      </c>
      <c r="K15" s="579">
        <f>БДДС!J55</f>
        <v>0</v>
      </c>
      <c r="L15" s="579">
        <f>БДДС!K55</f>
        <v>0</v>
      </c>
      <c r="M15" s="579">
        <f>БДДС!L55</f>
        <v>0</v>
      </c>
      <c r="N15" s="579">
        <f>БДДС!M55</f>
        <v>0</v>
      </c>
      <c r="O15" s="580">
        <f>БДДС!N55</f>
        <v>0</v>
      </c>
      <c r="P15" s="581"/>
    </row>
    <row r="16" spans="1:19" x14ac:dyDescent="0.2">
      <c r="A16" s="281" t="s">
        <v>730</v>
      </c>
      <c r="B16" s="371" t="str">
        <f t="shared" si="2"/>
        <v>Финансовые вложения</v>
      </c>
      <c r="C16" s="578">
        <f>БФД!C95</f>
        <v>0</v>
      </c>
      <c r="D16" s="578">
        <f>БФД!D95</f>
        <v>0</v>
      </c>
      <c r="E16" s="579">
        <f>БФД!E95</f>
        <v>0</v>
      </c>
      <c r="F16" s="579">
        <f>БФД!F95</f>
        <v>0</v>
      </c>
      <c r="G16" s="579">
        <f>БФД!G95</f>
        <v>0</v>
      </c>
      <c r="H16" s="579">
        <f>БФД!H95</f>
        <v>0</v>
      </c>
      <c r="I16" s="579">
        <f>БФД!I95</f>
        <v>0</v>
      </c>
      <c r="J16" s="579">
        <f>БФД!J95</f>
        <v>0</v>
      </c>
      <c r="K16" s="579">
        <f>БФД!K95</f>
        <v>0</v>
      </c>
      <c r="L16" s="579">
        <f>БФД!L95</f>
        <v>0</v>
      </c>
      <c r="M16" s="579">
        <f>БФД!M95</f>
        <v>0</v>
      </c>
      <c r="N16" s="579">
        <f>БФД!N95</f>
        <v>0</v>
      </c>
      <c r="O16" s="580">
        <f>БФД!O95</f>
        <v>0</v>
      </c>
      <c r="P16" s="581"/>
    </row>
    <row r="17" spans="1:19" collapsed="1" x14ac:dyDescent="0.2">
      <c r="A17" s="281" t="s">
        <v>732</v>
      </c>
      <c r="B17" s="371" t="str">
        <f t="shared" si="2"/>
        <v>Дебиторская задолженность по основной деятельности</v>
      </c>
      <c r="C17" s="578">
        <f>C19+C20</f>
        <v>0</v>
      </c>
      <c r="D17" s="578">
        <f t="shared" ref="D17:O17" si="3">D19+D20</f>
        <v>0</v>
      </c>
      <c r="E17" s="579">
        <f t="shared" si="3"/>
        <v>0</v>
      </c>
      <c r="F17" s="579">
        <f t="shared" si="3"/>
        <v>0</v>
      </c>
      <c r="G17" s="579">
        <f t="shared" si="3"/>
        <v>0</v>
      </c>
      <c r="H17" s="579">
        <f t="shared" si="3"/>
        <v>0</v>
      </c>
      <c r="I17" s="579">
        <f t="shared" si="3"/>
        <v>0</v>
      </c>
      <c r="J17" s="579">
        <f t="shared" si="3"/>
        <v>0</v>
      </c>
      <c r="K17" s="579">
        <f t="shared" si="3"/>
        <v>0</v>
      </c>
      <c r="L17" s="579">
        <f t="shared" si="3"/>
        <v>0</v>
      </c>
      <c r="M17" s="579">
        <f t="shared" si="3"/>
        <v>0</v>
      </c>
      <c r="N17" s="579">
        <f t="shared" si="3"/>
        <v>0</v>
      </c>
      <c r="O17" s="580">
        <f t="shared" si="3"/>
        <v>0</v>
      </c>
      <c r="P17" s="581"/>
    </row>
    <row r="18" spans="1:19" hidden="1" outlineLevel="1" x14ac:dyDescent="0.2">
      <c r="A18" s="907"/>
      <c r="B18" s="371" t="s">
        <v>1028</v>
      </c>
      <c r="C18" s="578"/>
      <c r="D18" s="578"/>
      <c r="E18" s="579"/>
      <c r="F18" s="579"/>
      <c r="G18" s="579"/>
      <c r="H18" s="579"/>
      <c r="I18" s="579"/>
      <c r="J18" s="579"/>
      <c r="K18" s="579"/>
      <c r="L18" s="579"/>
      <c r="M18" s="579"/>
      <c r="N18" s="579"/>
      <c r="O18" s="580"/>
      <c r="P18" s="581"/>
    </row>
    <row r="19" spans="1:19" hidden="1" outlineLevel="1" x14ac:dyDescent="0.2">
      <c r="A19" s="906" t="s">
        <v>231</v>
      </c>
      <c r="B19" s="371" t="str">
        <f>VLOOKUP($A19,Статьибаланса,COLUMN(Справочники!D:D)-1,FALSE)</f>
        <v>Авансы, выданные поставщикам</v>
      </c>
      <c r="C19" s="578">
        <f>Дебиторы!C60</f>
        <v>0</v>
      </c>
      <c r="D19" s="578">
        <f>Дебиторы!D60</f>
        <v>0</v>
      </c>
      <c r="E19" s="579">
        <f>Дебиторы!E60</f>
        <v>0</v>
      </c>
      <c r="F19" s="579">
        <f>Дебиторы!F60</f>
        <v>0</v>
      </c>
      <c r="G19" s="579">
        <f>Дебиторы!G60</f>
        <v>0</v>
      </c>
      <c r="H19" s="579">
        <f>Дебиторы!H60</f>
        <v>0</v>
      </c>
      <c r="I19" s="579">
        <f>Дебиторы!I60</f>
        <v>0</v>
      </c>
      <c r="J19" s="579">
        <f>Дебиторы!J60</f>
        <v>0</v>
      </c>
      <c r="K19" s="579">
        <f>Дебиторы!K60</f>
        <v>0</v>
      </c>
      <c r="L19" s="579">
        <f>Дебиторы!L60</f>
        <v>0</v>
      </c>
      <c r="M19" s="579">
        <f>Дебиторы!M60</f>
        <v>0</v>
      </c>
      <c r="N19" s="579">
        <f>Дебиторы!N60</f>
        <v>0</v>
      </c>
      <c r="O19" s="580">
        <f>Дебиторы!O60</f>
        <v>0</v>
      </c>
      <c r="P19" s="581"/>
    </row>
    <row r="20" spans="1:19" hidden="1" outlineLevel="1" x14ac:dyDescent="0.2">
      <c r="A20" s="906" t="s">
        <v>232</v>
      </c>
      <c r="B20" s="856" t="str">
        <f>VLOOKUP($A20,Статьибаланса,COLUMN(Справочники!D:D)-1,FALSE)</f>
        <v xml:space="preserve">Дебиторская задолженность покупателей  </v>
      </c>
      <c r="C20" s="578">
        <f>Дебиторы!C25</f>
        <v>0</v>
      </c>
      <c r="D20" s="578">
        <f>Дебиторы!D25</f>
        <v>0</v>
      </c>
      <c r="E20" s="579">
        <f>Дебиторы!E25</f>
        <v>0</v>
      </c>
      <c r="F20" s="579">
        <f>Дебиторы!F25</f>
        <v>0</v>
      </c>
      <c r="G20" s="579">
        <f>Дебиторы!G25</f>
        <v>0</v>
      </c>
      <c r="H20" s="579">
        <f>Дебиторы!H25</f>
        <v>0</v>
      </c>
      <c r="I20" s="579">
        <f>Дебиторы!I25</f>
        <v>0</v>
      </c>
      <c r="J20" s="579">
        <f>Дебиторы!J25</f>
        <v>0</v>
      </c>
      <c r="K20" s="579">
        <f>Дебиторы!K25</f>
        <v>0</v>
      </c>
      <c r="L20" s="579">
        <f>Дебиторы!L25</f>
        <v>0</v>
      </c>
      <c r="M20" s="579">
        <f>Дебиторы!M25</f>
        <v>0</v>
      </c>
      <c r="N20" s="579">
        <f>Дебиторы!N25</f>
        <v>0</v>
      </c>
      <c r="O20" s="580">
        <f>Дебиторы!O25</f>
        <v>0</v>
      </c>
      <c r="P20" s="581"/>
    </row>
    <row r="21" spans="1:19" hidden="1" x14ac:dyDescent="0.2">
      <c r="A21" s="281" t="s">
        <v>734</v>
      </c>
      <c r="B21" s="371" t="str">
        <f t="shared" si="2"/>
        <v>Начисленные расходы и резервы</v>
      </c>
      <c r="C21" s="578">
        <f>Дебиторы!C17</f>
        <v>0</v>
      </c>
      <c r="D21" s="578">
        <f>-VLOOKUP($B$21,'АДМХОЗ затраты'!$C$13:$P$119,COLUMN('АДМХОЗ затраты'!E:E)-2,FALSE)</f>
        <v>0</v>
      </c>
      <c r="E21" s="579">
        <f>-VLOOKUP($B$21,'АДМХОЗ затраты'!$C$13:$P$119,COLUMN('АДМХОЗ затраты'!F:F)-2,FALSE)</f>
        <v>0</v>
      </c>
      <c r="F21" s="579">
        <f>-VLOOKUP($B$21,'АДМХОЗ затраты'!$C$13:$P$119,COLUMN('АДМХОЗ затраты'!G:G)-2,FALSE)</f>
        <v>0</v>
      </c>
      <c r="G21" s="579">
        <f>-VLOOKUP($B$21,'АДМХОЗ затраты'!$C$13:$P$119,COLUMN('АДМХОЗ затраты'!H:H)-2,FALSE)</f>
        <v>0</v>
      </c>
      <c r="H21" s="579">
        <f>-VLOOKUP($B$21,'АДМХОЗ затраты'!$C$13:$P$119,COLUMN('АДМХОЗ затраты'!I:I)-2,FALSE)</f>
        <v>0</v>
      </c>
      <c r="I21" s="579">
        <f>-VLOOKUP($B$21,'АДМХОЗ затраты'!$C$13:$P$119,COLUMN('АДМХОЗ затраты'!J:J)-2,FALSE)</f>
        <v>0</v>
      </c>
      <c r="J21" s="579">
        <f>-VLOOKUP($B$21,'АДМХОЗ затраты'!$C$13:$P$119,COLUMN('АДМХОЗ затраты'!K:K)-2,FALSE)</f>
        <v>0</v>
      </c>
      <c r="K21" s="579">
        <f>-VLOOKUP($B$21,'АДМХОЗ затраты'!$C$13:$P$119,COLUMN('АДМХОЗ затраты'!L:L)-2,FALSE)</f>
        <v>0</v>
      </c>
      <c r="L21" s="579">
        <f>-VLOOKUP($B$21,'АДМХОЗ затраты'!$C$13:$P$119,COLUMN('АДМХОЗ затраты'!M:M)-2,FALSE)</f>
        <v>0</v>
      </c>
      <c r="M21" s="579">
        <f>-VLOOKUP($B$21,'АДМХОЗ затраты'!$C$13:$P$119,COLUMN('АДМХОЗ затраты'!N:N)-2,FALSE)</f>
        <v>0</v>
      </c>
      <c r="N21" s="579">
        <f>-VLOOKUP($B$21,'АДМХОЗ затраты'!$C$13:$P$119,COLUMN('АДМХОЗ затраты'!O:O)-2,FALSE)</f>
        <v>0</v>
      </c>
      <c r="O21" s="580">
        <f>-VLOOKUP($B$21,'АДМХОЗ затраты'!$C$13:$P$119,COLUMN('АДМХОЗ затраты'!P:P)-2,FALSE)</f>
        <v>0</v>
      </c>
      <c r="P21" s="581"/>
    </row>
    <row r="22" spans="1:19" collapsed="1" x14ac:dyDescent="0.2">
      <c r="A22" s="281" t="s">
        <v>737</v>
      </c>
      <c r="B22" s="371" t="str">
        <f t="shared" si="2"/>
        <v>Товарно-материальные запасы</v>
      </c>
      <c r="C22" s="578">
        <f>Запасы!D26+Запасы!D13</f>
        <v>0</v>
      </c>
      <c r="D22" s="578">
        <f>Запасы!E26+Запасы!E13</f>
        <v>0</v>
      </c>
      <c r="E22" s="579">
        <f>Запасы!F26+Запасы!F13</f>
        <v>0</v>
      </c>
      <c r="F22" s="579">
        <f>Запасы!G26+Запасы!G13</f>
        <v>0</v>
      </c>
      <c r="G22" s="579">
        <f>Запасы!H26+Запасы!H13</f>
        <v>0</v>
      </c>
      <c r="H22" s="579">
        <f>Запасы!I26+Запасы!I13</f>
        <v>0</v>
      </c>
      <c r="I22" s="579">
        <f>Запасы!J26+Запасы!J13</f>
        <v>0</v>
      </c>
      <c r="J22" s="579">
        <f>Запасы!K26+Запасы!K13</f>
        <v>0</v>
      </c>
      <c r="K22" s="579">
        <f>Запасы!L26+Запасы!L13</f>
        <v>0</v>
      </c>
      <c r="L22" s="579">
        <f>Запасы!M26+Запасы!M13</f>
        <v>0</v>
      </c>
      <c r="M22" s="579">
        <f>Запасы!N26+Запасы!N13</f>
        <v>0</v>
      </c>
      <c r="N22" s="579">
        <f>Запасы!O26+Запасы!O13</f>
        <v>0</v>
      </c>
      <c r="O22" s="580">
        <f>Запасы!P26+Запасы!P13</f>
        <v>0</v>
      </c>
      <c r="P22" s="581"/>
    </row>
    <row r="23" spans="1:19" collapsed="1" x14ac:dyDescent="0.2">
      <c r="A23" s="281" t="s">
        <v>738</v>
      </c>
      <c r="B23" s="371" t="str">
        <f t="shared" si="2"/>
        <v>Незавершенное производство</v>
      </c>
      <c r="C23" s="578">
        <f>Запасы!D37</f>
        <v>0</v>
      </c>
      <c r="D23" s="578">
        <f>Запасы!E37</f>
        <v>0</v>
      </c>
      <c r="E23" s="579">
        <f>Запасы!F37</f>
        <v>0</v>
      </c>
      <c r="F23" s="579">
        <f>Запасы!G37</f>
        <v>0</v>
      </c>
      <c r="G23" s="579">
        <f>Запасы!H37</f>
        <v>0</v>
      </c>
      <c r="H23" s="579">
        <f>Запасы!I37</f>
        <v>0</v>
      </c>
      <c r="I23" s="579">
        <f>Запасы!J37</f>
        <v>0</v>
      </c>
      <c r="J23" s="579">
        <f>Запасы!K37</f>
        <v>0</v>
      </c>
      <c r="K23" s="579">
        <f>Запасы!L37</f>
        <v>0</v>
      </c>
      <c r="L23" s="579">
        <f>Запасы!M37</f>
        <v>0</v>
      </c>
      <c r="M23" s="579">
        <f>Запасы!N37</f>
        <v>0</v>
      </c>
      <c r="N23" s="579">
        <f>Запасы!O37</f>
        <v>0</v>
      </c>
      <c r="O23" s="580">
        <f>Запасы!P37</f>
        <v>0</v>
      </c>
      <c r="P23" s="581"/>
    </row>
    <row r="24" spans="1:19" s="392" customFormat="1" x14ac:dyDescent="0.2">
      <c r="A24" s="908"/>
      <c r="B24" s="582" t="s">
        <v>254</v>
      </c>
      <c r="C24" s="584">
        <f t="shared" ref="C24:O24" si="4">SUM(C15,C16,,C17,C21,C22,C23)</f>
        <v>0</v>
      </c>
      <c r="D24" s="584">
        <f t="shared" si="4"/>
        <v>0</v>
      </c>
      <c r="E24" s="585">
        <f t="shared" si="4"/>
        <v>0</v>
      </c>
      <c r="F24" s="585">
        <f t="shared" si="4"/>
        <v>0</v>
      </c>
      <c r="G24" s="585">
        <f t="shared" si="4"/>
        <v>0</v>
      </c>
      <c r="H24" s="585">
        <f t="shared" si="4"/>
        <v>0</v>
      </c>
      <c r="I24" s="585">
        <f t="shared" si="4"/>
        <v>0</v>
      </c>
      <c r="J24" s="585">
        <f t="shared" si="4"/>
        <v>0</v>
      </c>
      <c r="K24" s="585">
        <f t="shared" si="4"/>
        <v>0</v>
      </c>
      <c r="L24" s="585">
        <f t="shared" si="4"/>
        <v>0</v>
      </c>
      <c r="M24" s="585">
        <f t="shared" si="4"/>
        <v>0</v>
      </c>
      <c r="N24" s="585">
        <f t="shared" si="4"/>
        <v>0</v>
      </c>
      <c r="O24" s="586">
        <f t="shared" si="4"/>
        <v>0</v>
      </c>
      <c r="P24" s="587"/>
      <c r="Q24" s="588"/>
      <c r="R24" s="588"/>
      <c r="S24" s="588"/>
    </row>
    <row r="25" spans="1:19" s="2" customFormat="1" x14ac:dyDescent="0.2">
      <c r="A25" s="305" t="s">
        <v>743</v>
      </c>
      <c r="B25" s="532" t="s">
        <v>744</v>
      </c>
      <c r="C25" s="589"/>
      <c r="D25" s="590"/>
      <c r="E25" s="591"/>
      <c r="F25" s="591"/>
      <c r="G25" s="591"/>
      <c r="H25" s="579">
        <v>0</v>
      </c>
      <c r="I25" s="591"/>
      <c r="J25" s="591"/>
      <c r="K25" s="591"/>
      <c r="L25" s="591"/>
      <c r="M25" s="591"/>
      <c r="N25" s="591"/>
      <c r="O25" s="592"/>
      <c r="P25" s="577"/>
      <c r="Q25" s="347"/>
      <c r="R25" s="347"/>
      <c r="S25" s="347"/>
    </row>
    <row r="26" spans="1:19" x14ac:dyDescent="0.2">
      <c r="A26" s="281" t="s">
        <v>745</v>
      </c>
      <c r="B26" s="371" t="str">
        <f>VLOOKUP(A26,Статьибаланса,3,FALSE)</f>
        <v>Основные средства</v>
      </c>
      <c r="C26" s="578">
        <f>Амортизация!C26</f>
        <v>0</v>
      </c>
      <c r="D26" s="578">
        <f>Амортизация!D26</f>
        <v>0</v>
      </c>
      <c r="E26" s="579">
        <f>Амортизация!E26</f>
        <v>0</v>
      </c>
      <c r="F26" s="579">
        <f>Амортизация!F26</f>
        <v>0</v>
      </c>
      <c r="G26" s="579">
        <f>Амортизация!G26</f>
        <v>0</v>
      </c>
      <c r="H26" s="579">
        <f>Амортизация!H26</f>
        <v>0</v>
      </c>
      <c r="I26" s="579">
        <f>Амортизация!I26</f>
        <v>0</v>
      </c>
      <c r="J26" s="579">
        <f>Амортизация!J26</f>
        <v>0</v>
      </c>
      <c r="K26" s="579">
        <f>Амортизация!K26</f>
        <v>0</v>
      </c>
      <c r="L26" s="579">
        <f>Амортизация!L26</f>
        <v>0</v>
      </c>
      <c r="M26" s="579">
        <f>Амортизация!M26</f>
        <v>0</v>
      </c>
      <c r="N26" s="579">
        <f>Амортизация!N26</f>
        <v>0</v>
      </c>
      <c r="O26" s="580">
        <f>Амортизация!O26</f>
        <v>0</v>
      </c>
      <c r="P26" s="581"/>
    </row>
    <row r="27" spans="1:19" x14ac:dyDescent="0.2">
      <c r="A27" s="281" t="s">
        <v>746</v>
      </c>
      <c r="B27" s="371" t="str">
        <f>VLOOKUP(A27,Статьибаланса,3,FALSE)</f>
        <v xml:space="preserve">   Накопленный износ ОС (вычитается)</v>
      </c>
      <c r="C27" s="578">
        <f>-Амортизация!C31</f>
        <v>0</v>
      </c>
      <c r="D27" s="578">
        <f>-Амортизация!D31</f>
        <v>0</v>
      </c>
      <c r="E27" s="579">
        <f>-Амортизация!E31</f>
        <v>0</v>
      </c>
      <c r="F27" s="579">
        <f>-Амортизация!F31</f>
        <v>0</v>
      </c>
      <c r="G27" s="579">
        <f>-Амортизация!G31</f>
        <v>0</v>
      </c>
      <c r="H27" s="579">
        <f>-Амортизация!H31</f>
        <v>0</v>
      </c>
      <c r="I27" s="579">
        <f>-Амортизация!I31</f>
        <v>0</v>
      </c>
      <c r="J27" s="579">
        <f>-Амортизация!J31</f>
        <v>0</v>
      </c>
      <c r="K27" s="579">
        <f>-Амортизация!K31</f>
        <v>0</v>
      </c>
      <c r="L27" s="579">
        <f>-Амортизация!L31</f>
        <v>0</v>
      </c>
      <c r="M27" s="579">
        <f>-Амортизация!M31</f>
        <v>0</v>
      </c>
      <c r="N27" s="579">
        <f>-Амортизация!N31</f>
        <v>0</v>
      </c>
      <c r="O27" s="580">
        <f>-Амортизация!O31</f>
        <v>0</v>
      </c>
      <c r="P27" s="581"/>
    </row>
    <row r="28" spans="1:19" x14ac:dyDescent="0.2">
      <c r="A28" s="281" t="s">
        <v>748</v>
      </c>
      <c r="B28" s="371" t="str">
        <f>VLOOKUP(A28,Статьибаланса,3,FALSE)</f>
        <v>Нематериальные активы</v>
      </c>
      <c r="C28" s="578">
        <f>Амортизация!C37</f>
        <v>0</v>
      </c>
      <c r="D28" s="578">
        <f>Амортизация!D37</f>
        <v>0</v>
      </c>
      <c r="E28" s="579">
        <f>Амортизация!E37</f>
        <v>0</v>
      </c>
      <c r="F28" s="579">
        <f>Амортизация!F37</f>
        <v>0</v>
      </c>
      <c r="G28" s="579">
        <f>Амортизация!G37</f>
        <v>0</v>
      </c>
      <c r="H28" s="579">
        <f>Амортизация!H37</f>
        <v>0</v>
      </c>
      <c r="I28" s="579">
        <f>Амортизация!I37</f>
        <v>0</v>
      </c>
      <c r="J28" s="579">
        <f>Амортизация!J37</f>
        <v>0</v>
      </c>
      <c r="K28" s="579">
        <f>Амортизация!K37</f>
        <v>0</v>
      </c>
      <c r="L28" s="579">
        <f>Амортизация!L37</f>
        <v>0</v>
      </c>
      <c r="M28" s="579">
        <f>Амортизация!M37</f>
        <v>0</v>
      </c>
      <c r="N28" s="579">
        <f>Амортизация!N37</f>
        <v>0</v>
      </c>
      <c r="O28" s="580">
        <f>Амортизация!O37</f>
        <v>0</v>
      </c>
      <c r="P28" s="581"/>
    </row>
    <row r="29" spans="1:19" x14ac:dyDescent="0.2">
      <c r="A29" s="281" t="s">
        <v>749</v>
      </c>
      <c r="B29" s="371" t="str">
        <f>VLOOKUP(A29,Статьибаланса,3,FALSE)</f>
        <v xml:space="preserve">   Накопленная амортизация (вычитается)</v>
      </c>
      <c r="C29" s="578">
        <f>Амортизация!C42</f>
        <v>0</v>
      </c>
      <c r="D29" s="578">
        <f>Амортизация!D42</f>
        <v>0</v>
      </c>
      <c r="E29" s="579">
        <f>Амортизация!E42</f>
        <v>0</v>
      </c>
      <c r="F29" s="579">
        <f>Амортизация!F42</f>
        <v>0</v>
      </c>
      <c r="G29" s="579">
        <f>Амортизация!G42</f>
        <v>0</v>
      </c>
      <c r="H29" s="579">
        <f>Амортизация!H42</f>
        <v>0</v>
      </c>
      <c r="I29" s="579">
        <f>Амортизация!I42</f>
        <v>0</v>
      </c>
      <c r="J29" s="579">
        <f>Амортизация!J42</f>
        <v>0</v>
      </c>
      <c r="K29" s="579">
        <f>Амортизация!K42</f>
        <v>0</v>
      </c>
      <c r="L29" s="579">
        <f>Амортизация!L42</f>
        <v>0</v>
      </c>
      <c r="M29" s="579">
        <f>Амортизация!M42</f>
        <v>0</v>
      </c>
      <c r="N29" s="579">
        <f>Амортизация!N42</f>
        <v>0</v>
      </c>
      <c r="O29" s="580">
        <f>Амортизация!O42</f>
        <v>0</v>
      </c>
      <c r="P29" s="581"/>
    </row>
    <row r="30" spans="1:19" x14ac:dyDescent="0.2">
      <c r="A30" s="281" t="s">
        <v>751</v>
      </c>
      <c r="B30" s="371" t="str">
        <f>VLOOKUP(A30,Статьибаланса,3,FALSE)</f>
        <v>Незавершенные капитальные вложения</v>
      </c>
      <c r="C30" s="578">
        <f>Амортизация!C21</f>
        <v>0</v>
      </c>
      <c r="D30" s="578">
        <f>Амортизация!D21</f>
        <v>0</v>
      </c>
      <c r="E30" s="579">
        <f>Амортизация!E21</f>
        <v>0</v>
      </c>
      <c r="F30" s="579">
        <f>Амортизация!F21</f>
        <v>0</v>
      </c>
      <c r="G30" s="579">
        <f>Амортизация!G21</f>
        <v>0</v>
      </c>
      <c r="H30" s="579">
        <f>Амортизация!H21</f>
        <v>0</v>
      </c>
      <c r="I30" s="579">
        <f>Амортизация!I21</f>
        <v>0</v>
      </c>
      <c r="J30" s="579">
        <f>Амортизация!J21</f>
        <v>0</v>
      </c>
      <c r="K30" s="579">
        <f>Амортизация!K21</f>
        <v>0</v>
      </c>
      <c r="L30" s="579">
        <f>Амортизация!L21</f>
        <v>0</v>
      </c>
      <c r="M30" s="579">
        <f>Амортизация!M21</f>
        <v>0</v>
      </c>
      <c r="N30" s="579">
        <f>Амортизация!N21</f>
        <v>0</v>
      </c>
      <c r="O30" s="580">
        <f>Амортизация!O21</f>
        <v>0</v>
      </c>
      <c r="P30" s="581"/>
    </row>
    <row r="31" spans="1:19" s="392" customFormat="1" x14ac:dyDescent="0.2">
      <c r="A31" s="908"/>
      <c r="B31" s="582" t="s">
        <v>255</v>
      </c>
      <c r="C31" s="583">
        <f>SUM(C26:C30)</f>
        <v>0</v>
      </c>
      <c r="D31" s="584">
        <f>SUM(D26:D30)</f>
        <v>0</v>
      </c>
      <c r="E31" s="585">
        <f t="shared" ref="E31:O31" si="5">SUM(E26:E30)</f>
        <v>0</v>
      </c>
      <c r="F31" s="585">
        <f t="shared" si="5"/>
        <v>0</v>
      </c>
      <c r="G31" s="585">
        <f t="shared" si="5"/>
        <v>0</v>
      </c>
      <c r="H31" s="585">
        <f t="shared" si="5"/>
        <v>0</v>
      </c>
      <c r="I31" s="585">
        <f t="shared" si="5"/>
        <v>0</v>
      </c>
      <c r="J31" s="585">
        <f t="shared" si="5"/>
        <v>0</v>
      </c>
      <c r="K31" s="585">
        <f t="shared" si="5"/>
        <v>0</v>
      </c>
      <c r="L31" s="585">
        <f t="shared" si="5"/>
        <v>0</v>
      </c>
      <c r="M31" s="585">
        <f t="shared" si="5"/>
        <v>0</v>
      </c>
      <c r="N31" s="585">
        <f t="shared" si="5"/>
        <v>0</v>
      </c>
      <c r="O31" s="586">
        <f t="shared" si="5"/>
        <v>0</v>
      </c>
      <c r="P31" s="587"/>
      <c r="Q31" s="588"/>
      <c r="R31" s="588"/>
      <c r="S31" s="588"/>
    </row>
    <row r="32" spans="1:19" s="126" customFormat="1" x14ac:dyDescent="0.2">
      <c r="A32" s="909"/>
      <c r="B32" s="532" t="s">
        <v>256</v>
      </c>
      <c r="C32" s="593">
        <f>C24+C31</f>
        <v>0</v>
      </c>
      <c r="D32" s="573">
        <f>D24+D31</f>
        <v>0</v>
      </c>
      <c r="E32" s="574">
        <f t="shared" ref="E32:O32" si="6">E24+E31</f>
        <v>0</v>
      </c>
      <c r="F32" s="574">
        <f t="shared" si="6"/>
        <v>0</v>
      </c>
      <c r="G32" s="574">
        <f t="shared" si="6"/>
        <v>0</v>
      </c>
      <c r="H32" s="574">
        <f t="shared" si="6"/>
        <v>0</v>
      </c>
      <c r="I32" s="574">
        <f t="shared" si="6"/>
        <v>0</v>
      </c>
      <c r="J32" s="574">
        <f t="shared" si="6"/>
        <v>0</v>
      </c>
      <c r="K32" s="574">
        <f t="shared" si="6"/>
        <v>0</v>
      </c>
      <c r="L32" s="574">
        <f t="shared" si="6"/>
        <v>0</v>
      </c>
      <c r="M32" s="574">
        <f t="shared" si="6"/>
        <v>0</v>
      </c>
      <c r="N32" s="574">
        <f t="shared" si="6"/>
        <v>0</v>
      </c>
      <c r="O32" s="575">
        <f t="shared" si="6"/>
        <v>0</v>
      </c>
      <c r="P32" s="577"/>
      <c r="Q32" s="594"/>
      <c r="R32" s="594"/>
      <c r="S32" s="594"/>
    </row>
    <row r="33" spans="1:19" s="601" customFormat="1" x14ac:dyDescent="0.2">
      <c r="A33" s="910" t="s">
        <v>753</v>
      </c>
      <c r="B33" s="564" t="str">
        <f>VLOOKUP(A33,Статьибаланса,3,FALSE)</f>
        <v>ОБЯЗАТЕЛЬСТВА И КАПИТАЛ</v>
      </c>
      <c r="C33" s="595"/>
      <c r="D33" s="596"/>
      <c r="E33" s="597"/>
      <c r="F33" s="597"/>
      <c r="G33" s="597"/>
      <c r="H33" s="597"/>
      <c r="I33" s="597"/>
      <c r="J33" s="597"/>
      <c r="K33" s="597"/>
      <c r="L33" s="597"/>
      <c r="M33" s="597"/>
      <c r="N33" s="597"/>
      <c r="O33" s="598"/>
      <c r="P33" s="599"/>
      <c r="Q33" s="600"/>
      <c r="R33" s="600"/>
      <c r="S33" s="600"/>
    </row>
    <row r="34" spans="1:19" s="556" customFormat="1" x14ac:dyDescent="0.2">
      <c r="A34" s="305" t="s">
        <v>755</v>
      </c>
      <c r="B34" s="532" t="str">
        <f>VLOOKUP(A34,Статьибаланса,3,FALSE)</f>
        <v>ТЕКУЩИЕ ОБЯЗАТЕЛЬСТВА</v>
      </c>
      <c r="C34" s="602"/>
      <c r="D34" s="603"/>
      <c r="E34" s="604"/>
      <c r="F34" s="604"/>
      <c r="G34" s="604"/>
      <c r="H34" s="604"/>
      <c r="I34" s="604"/>
      <c r="J34" s="604"/>
      <c r="K34" s="604"/>
      <c r="L34" s="604"/>
      <c r="M34" s="604"/>
      <c r="N34" s="604"/>
      <c r="O34" s="605"/>
      <c r="P34" s="599"/>
      <c r="Q34" s="606"/>
      <c r="R34" s="606"/>
      <c r="S34" s="606"/>
    </row>
    <row r="35" spans="1:19" x14ac:dyDescent="0.2">
      <c r="A35" s="281" t="s">
        <v>757</v>
      </c>
      <c r="B35" s="371" t="str">
        <f t="shared" ref="B35:B42" si="7">VLOOKUP(A35,Статьибаланса,3,FALSE)</f>
        <v>Краткосрочные кредиты банков</v>
      </c>
      <c r="C35" s="578">
        <f>БФД!C42</f>
        <v>0</v>
      </c>
      <c r="D35" s="578">
        <f>БФД!D42</f>
        <v>0</v>
      </c>
      <c r="E35" s="579">
        <f>БФД!E42</f>
        <v>0</v>
      </c>
      <c r="F35" s="579">
        <f>БФД!F42</f>
        <v>0</v>
      </c>
      <c r="G35" s="579">
        <f>БФД!G42</f>
        <v>0</v>
      </c>
      <c r="H35" s="579">
        <f>БФД!H42</f>
        <v>0</v>
      </c>
      <c r="I35" s="579">
        <f>БФД!I42</f>
        <v>0</v>
      </c>
      <c r="J35" s="579">
        <f>БФД!J42</f>
        <v>0</v>
      </c>
      <c r="K35" s="579">
        <f>БФД!K42</f>
        <v>0</v>
      </c>
      <c r="L35" s="579">
        <f>БФД!L42</f>
        <v>0</v>
      </c>
      <c r="M35" s="579">
        <f>БФД!M42</f>
        <v>0</v>
      </c>
      <c r="N35" s="579">
        <f>БФД!N42</f>
        <v>0</v>
      </c>
      <c r="O35" s="580">
        <f>БФД!O42</f>
        <v>0</v>
      </c>
      <c r="P35" s="581"/>
    </row>
    <row r="36" spans="1:19" x14ac:dyDescent="0.2">
      <c r="A36" s="281" t="s">
        <v>759</v>
      </c>
      <c r="B36" s="371" t="str">
        <f t="shared" si="7"/>
        <v>Краткосрочные займы</v>
      </c>
      <c r="C36" s="578">
        <f>БФД!C67</f>
        <v>0</v>
      </c>
      <c r="D36" s="578">
        <f>БФД!D67</f>
        <v>0</v>
      </c>
      <c r="E36" s="579">
        <f>БФД!E67</f>
        <v>0</v>
      </c>
      <c r="F36" s="579">
        <f>БФД!F67</f>
        <v>0</v>
      </c>
      <c r="G36" s="579">
        <f>БФД!G67</f>
        <v>0</v>
      </c>
      <c r="H36" s="579">
        <f>БФД!H67</f>
        <v>0</v>
      </c>
      <c r="I36" s="579">
        <f>БФД!I67</f>
        <v>0</v>
      </c>
      <c r="J36" s="579">
        <f>БФД!J67</f>
        <v>0</v>
      </c>
      <c r="K36" s="579">
        <f>БФД!K67</f>
        <v>0</v>
      </c>
      <c r="L36" s="579">
        <f>БФД!L67</f>
        <v>0</v>
      </c>
      <c r="M36" s="579">
        <f>БФД!M67</f>
        <v>0</v>
      </c>
      <c r="N36" s="579">
        <f>БФД!N67</f>
        <v>0</v>
      </c>
      <c r="O36" s="580">
        <f>БФД!O67</f>
        <v>0</v>
      </c>
      <c r="P36" s="581"/>
    </row>
    <row r="37" spans="1:19" x14ac:dyDescent="0.2">
      <c r="A37" s="281" t="s">
        <v>761</v>
      </c>
      <c r="B37" s="371" t="str">
        <f t="shared" si="7"/>
        <v>Кредиторская задолженность перед ГК Ф</v>
      </c>
      <c r="C37" s="578">
        <f>Кредиторы!C55</f>
        <v>0</v>
      </c>
      <c r="D37" s="578">
        <f>Кредиторы!D55</f>
        <v>0</v>
      </c>
      <c r="E37" s="579">
        <f>Кредиторы!E55</f>
        <v>0</v>
      </c>
      <c r="F37" s="579">
        <f>Кредиторы!F55</f>
        <v>0</v>
      </c>
      <c r="G37" s="579">
        <f>Кредиторы!G55</f>
        <v>0</v>
      </c>
      <c r="H37" s="579">
        <f>Кредиторы!H55</f>
        <v>0</v>
      </c>
      <c r="I37" s="579">
        <f>Кредиторы!I55</f>
        <v>0</v>
      </c>
      <c r="J37" s="579">
        <f>Кредиторы!J55</f>
        <v>0</v>
      </c>
      <c r="K37" s="579">
        <f>Кредиторы!K55</f>
        <v>0</v>
      </c>
      <c r="L37" s="579">
        <f>Кредиторы!L55</f>
        <v>0</v>
      </c>
      <c r="M37" s="579">
        <f>Кредиторы!M55</f>
        <v>0</v>
      </c>
      <c r="N37" s="579">
        <f>Кредиторы!N55</f>
        <v>0</v>
      </c>
      <c r="O37" s="580">
        <f>Кредиторы!O55</f>
        <v>0</v>
      </c>
      <c r="P37" s="581"/>
    </row>
    <row r="38" spans="1:19" x14ac:dyDescent="0.2">
      <c r="A38" s="281" t="s">
        <v>762</v>
      </c>
      <c r="B38" s="371" t="str">
        <f t="shared" si="7"/>
        <v>Прочие кредиторы (поставщики и подрядчики)</v>
      </c>
      <c r="C38" s="578">
        <f>Кредиторы!C65</f>
        <v>0</v>
      </c>
      <c r="D38" s="578">
        <f>Кредиторы!D65</f>
        <v>0</v>
      </c>
      <c r="E38" s="579">
        <f>Кредиторы!E65</f>
        <v>0</v>
      </c>
      <c r="F38" s="579">
        <f>Кредиторы!F65</f>
        <v>0</v>
      </c>
      <c r="G38" s="579">
        <f>Кредиторы!G65</f>
        <v>0</v>
      </c>
      <c r="H38" s="579">
        <f>Кредиторы!H65</f>
        <v>0</v>
      </c>
      <c r="I38" s="579">
        <f>Кредиторы!I65</f>
        <v>0</v>
      </c>
      <c r="J38" s="579">
        <f>Кредиторы!J65</f>
        <v>0</v>
      </c>
      <c r="K38" s="579">
        <f>Кредиторы!K65</f>
        <v>0</v>
      </c>
      <c r="L38" s="579">
        <f>Кредиторы!L65</f>
        <v>0</v>
      </c>
      <c r="M38" s="579">
        <f>Кредиторы!M65</f>
        <v>0</v>
      </c>
      <c r="N38" s="579">
        <f>Кредиторы!N65</f>
        <v>0</v>
      </c>
      <c r="O38" s="580">
        <f>Кредиторы!O65</f>
        <v>0</v>
      </c>
      <c r="P38" s="581"/>
    </row>
    <row r="39" spans="1:19" x14ac:dyDescent="0.2">
      <c r="A39" s="281" t="s">
        <v>764</v>
      </c>
      <c r="B39" s="371" t="str">
        <f t="shared" si="7"/>
        <v>Расчеты с персоналом</v>
      </c>
      <c r="C39" s="578">
        <f>Кредиторы!C21</f>
        <v>0</v>
      </c>
      <c r="D39" s="578">
        <f>Кредиторы!D21</f>
        <v>0</v>
      </c>
      <c r="E39" s="579">
        <f>Кредиторы!E21</f>
        <v>0</v>
      </c>
      <c r="F39" s="579">
        <f>Кредиторы!F21</f>
        <v>0</v>
      </c>
      <c r="G39" s="579">
        <f>Кредиторы!G21</f>
        <v>0</v>
      </c>
      <c r="H39" s="579">
        <f>Кредиторы!H21</f>
        <v>0</v>
      </c>
      <c r="I39" s="579">
        <f>Кредиторы!I21</f>
        <v>0</v>
      </c>
      <c r="J39" s="579">
        <f>Кредиторы!J21</f>
        <v>0</v>
      </c>
      <c r="K39" s="579">
        <f>Кредиторы!K21</f>
        <v>0</v>
      </c>
      <c r="L39" s="579">
        <f>Кредиторы!L21</f>
        <v>0</v>
      </c>
      <c r="M39" s="579">
        <f>Кредиторы!M21</f>
        <v>0</v>
      </c>
      <c r="N39" s="579">
        <f>Кредиторы!N21</f>
        <v>0</v>
      </c>
      <c r="O39" s="580">
        <f>Кредиторы!O21</f>
        <v>0</v>
      </c>
      <c r="P39" s="581"/>
    </row>
    <row r="40" spans="1:19" x14ac:dyDescent="0.2">
      <c r="A40" s="281" t="s">
        <v>766</v>
      </c>
      <c r="B40" s="371" t="str">
        <f t="shared" si="7"/>
        <v>Расчеты с бюджетом</v>
      </c>
      <c r="C40" s="578">
        <f>Кредиторы!C41</f>
        <v>0</v>
      </c>
      <c r="D40" s="578">
        <f>Кредиторы!D41</f>
        <v>0</v>
      </c>
      <c r="E40" s="579">
        <f>Кредиторы!E41</f>
        <v>0</v>
      </c>
      <c r="F40" s="579">
        <f>Кредиторы!F41</f>
        <v>0</v>
      </c>
      <c r="G40" s="579">
        <f>Кредиторы!G41</f>
        <v>0</v>
      </c>
      <c r="H40" s="579">
        <f>Кредиторы!H41</f>
        <v>0</v>
      </c>
      <c r="I40" s="579">
        <f>Кредиторы!I41</f>
        <v>0</v>
      </c>
      <c r="J40" s="579">
        <f>Кредиторы!J41</f>
        <v>0</v>
      </c>
      <c r="K40" s="579">
        <f>Кредиторы!K41</f>
        <v>0</v>
      </c>
      <c r="L40" s="579">
        <f>Кредиторы!L41</f>
        <v>0</v>
      </c>
      <c r="M40" s="579">
        <f>Кредиторы!M41</f>
        <v>0</v>
      </c>
      <c r="N40" s="579">
        <f>Кредиторы!N41</f>
        <v>0</v>
      </c>
      <c r="O40" s="580">
        <f>Кредиторы!O41</f>
        <v>0</v>
      </c>
      <c r="P40" s="581"/>
    </row>
    <row r="41" spans="1:19" x14ac:dyDescent="0.2">
      <c r="A41" s="281" t="s">
        <v>768</v>
      </c>
      <c r="B41" s="371" t="str">
        <f t="shared" si="7"/>
        <v>Расчеты по социальному страхованию</v>
      </c>
      <c r="C41" s="578">
        <f>Кредиторы!C31</f>
        <v>0</v>
      </c>
      <c r="D41" s="578">
        <f>Кредиторы!D31</f>
        <v>0</v>
      </c>
      <c r="E41" s="579">
        <f>Кредиторы!E31</f>
        <v>0</v>
      </c>
      <c r="F41" s="579">
        <f>Кредиторы!F31</f>
        <v>0</v>
      </c>
      <c r="G41" s="579">
        <f>Кредиторы!G31</f>
        <v>0</v>
      </c>
      <c r="H41" s="579">
        <f>Кредиторы!H31</f>
        <v>0</v>
      </c>
      <c r="I41" s="579">
        <f>Кредиторы!I31</f>
        <v>0</v>
      </c>
      <c r="J41" s="579">
        <f>Кредиторы!J31</f>
        <v>0</v>
      </c>
      <c r="K41" s="579">
        <f>Кредиторы!K31</f>
        <v>0</v>
      </c>
      <c r="L41" s="579">
        <f>Кредиторы!L31</f>
        <v>0</v>
      </c>
      <c r="M41" s="579">
        <f>Кредиторы!M31</f>
        <v>0</v>
      </c>
      <c r="N41" s="579">
        <f>Кредиторы!N31</f>
        <v>0</v>
      </c>
      <c r="O41" s="580">
        <f>Кредиторы!O31</f>
        <v>0</v>
      </c>
      <c r="P41" s="581"/>
    </row>
    <row r="42" spans="1:19" x14ac:dyDescent="0.2">
      <c r="A42" s="281" t="s">
        <v>770</v>
      </c>
      <c r="B42" s="371" t="str">
        <f t="shared" si="7"/>
        <v xml:space="preserve">Авансы полученные от покупателей </v>
      </c>
      <c r="C42" s="578">
        <f>Кредиторы!C73</f>
        <v>0</v>
      </c>
      <c r="D42" s="578">
        <f>Кредиторы!D73</f>
        <v>0</v>
      </c>
      <c r="E42" s="579">
        <f>Кредиторы!E73</f>
        <v>0</v>
      </c>
      <c r="F42" s="579">
        <f>Кредиторы!F73</f>
        <v>0</v>
      </c>
      <c r="G42" s="579">
        <f>Кредиторы!G73</f>
        <v>0</v>
      </c>
      <c r="H42" s="579">
        <f>Кредиторы!H73</f>
        <v>0</v>
      </c>
      <c r="I42" s="579">
        <f>Кредиторы!I73</f>
        <v>0</v>
      </c>
      <c r="J42" s="579">
        <f>Кредиторы!J73</f>
        <v>0</v>
      </c>
      <c r="K42" s="579">
        <f>Кредиторы!K73</f>
        <v>0</v>
      </c>
      <c r="L42" s="579">
        <f>Кредиторы!L73</f>
        <v>0</v>
      </c>
      <c r="M42" s="579">
        <f>Кредиторы!M73</f>
        <v>0</v>
      </c>
      <c r="N42" s="579">
        <f>Кредиторы!N73</f>
        <v>0</v>
      </c>
      <c r="O42" s="580">
        <f>Кредиторы!O73</f>
        <v>0</v>
      </c>
      <c r="P42" s="581"/>
    </row>
    <row r="43" spans="1:19" s="392" customFormat="1" x14ac:dyDescent="0.2">
      <c r="A43" s="908"/>
      <c r="B43" s="582" t="s">
        <v>257</v>
      </c>
      <c r="C43" s="584">
        <f>SUM(C35:C42)</f>
        <v>0</v>
      </c>
      <c r="D43" s="584">
        <f>SUM(D35:D42)</f>
        <v>0</v>
      </c>
      <c r="E43" s="585">
        <f t="shared" ref="E43:O43" si="8">SUM(E35:E42)</f>
        <v>0</v>
      </c>
      <c r="F43" s="585">
        <f t="shared" si="8"/>
        <v>0</v>
      </c>
      <c r="G43" s="585">
        <f t="shared" si="8"/>
        <v>0</v>
      </c>
      <c r="H43" s="585">
        <f t="shared" si="8"/>
        <v>0</v>
      </c>
      <c r="I43" s="585">
        <f t="shared" si="8"/>
        <v>0</v>
      </c>
      <c r="J43" s="585">
        <f t="shared" si="8"/>
        <v>0</v>
      </c>
      <c r="K43" s="585">
        <f t="shared" si="8"/>
        <v>0</v>
      </c>
      <c r="L43" s="585">
        <f t="shared" si="8"/>
        <v>0</v>
      </c>
      <c r="M43" s="585">
        <f t="shared" si="8"/>
        <v>0</v>
      </c>
      <c r="N43" s="585">
        <f t="shared" si="8"/>
        <v>0</v>
      </c>
      <c r="O43" s="586">
        <f t="shared" si="8"/>
        <v>0</v>
      </c>
      <c r="P43" s="587"/>
      <c r="Q43" s="588"/>
      <c r="R43" s="588"/>
      <c r="S43" s="588"/>
    </row>
    <row r="44" spans="1:19" s="126" customFormat="1" x14ac:dyDescent="0.2">
      <c r="A44" s="305" t="s">
        <v>774</v>
      </c>
      <c r="B44" s="532" t="str">
        <f t="shared" ref="B44:B50" si="9">VLOOKUP(A44,Статьибаланса,3,FALSE)</f>
        <v>ДОЛГОСРОЧНЫЕ ОБЯЗАТЕЛЬСТВА</v>
      </c>
      <c r="C44" s="607"/>
      <c r="D44" s="573"/>
      <c r="E44" s="574"/>
      <c r="F44" s="574"/>
      <c r="G44" s="574"/>
      <c r="H44" s="574"/>
      <c r="I44" s="574"/>
      <c r="J44" s="574"/>
      <c r="K44" s="574"/>
      <c r="L44" s="574"/>
      <c r="M44" s="574"/>
      <c r="N44" s="574"/>
      <c r="O44" s="575"/>
      <c r="P44" s="577"/>
      <c r="Q44" s="594"/>
      <c r="R44" s="594"/>
      <c r="S44" s="594"/>
    </row>
    <row r="45" spans="1:19" x14ac:dyDescent="0.2">
      <c r="A45" s="281" t="s">
        <v>778</v>
      </c>
      <c r="B45" s="371" t="str">
        <f t="shared" si="9"/>
        <v>Расчеты по долгосрочным кредитам</v>
      </c>
      <c r="C45" s="578">
        <f>БФД!C34</f>
        <v>0</v>
      </c>
      <c r="D45" s="578">
        <f>БФД!D34</f>
        <v>0</v>
      </c>
      <c r="E45" s="579">
        <f>БФД!E34</f>
        <v>0</v>
      </c>
      <c r="F45" s="579">
        <f>БФД!F34</f>
        <v>0</v>
      </c>
      <c r="G45" s="579">
        <f>БФД!G34</f>
        <v>0</v>
      </c>
      <c r="H45" s="579">
        <f>БФД!H34</f>
        <v>0</v>
      </c>
      <c r="I45" s="579">
        <f>БФД!I34</f>
        <v>0</v>
      </c>
      <c r="J45" s="579">
        <f>БФД!J34</f>
        <v>0</v>
      </c>
      <c r="K45" s="579">
        <f>БФД!K34</f>
        <v>0</v>
      </c>
      <c r="L45" s="579">
        <f>БФД!L34</f>
        <v>0</v>
      </c>
      <c r="M45" s="579">
        <f>БФД!M34</f>
        <v>0</v>
      </c>
      <c r="N45" s="579">
        <f>БФД!N34</f>
        <v>0</v>
      </c>
      <c r="O45" s="580">
        <f>БФД!O34</f>
        <v>0</v>
      </c>
      <c r="P45" s="581"/>
    </row>
    <row r="46" spans="1:19" s="610" customFormat="1" x14ac:dyDescent="0.2">
      <c r="A46" s="908"/>
      <c r="B46" s="582" t="s">
        <v>258</v>
      </c>
      <c r="C46" s="608">
        <f t="shared" ref="C46:O46" si="10">SUM(C45:C45)</f>
        <v>0</v>
      </c>
      <c r="D46" s="584">
        <f t="shared" si="10"/>
        <v>0</v>
      </c>
      <c r="E46" s="585">
        <f t="shared" si="10"/>
        <v>0</v>
      </c>
      <c r="F46" s="585">
        <f t="shared" si="10"/>
        <v>0</v>
      </c>
      <c r="G46" s="585">
        <f t="shared" si="10"/>
        <v>0</v>
      </c>
      <c r="H46" s="585">
        <f t="shared" si="10"/>
        <v>0</v>
      </c>
      <c r="I46" s="585">
        <f t="shared" si="10"/>
        <v>0</v>
      </c>
      <c r="J46" s="585">
        <f t="shared" si="10"/>
        <v>0</v>
      </c>
      <c r="K46" s="585">
        <f t="shared" si="10"/>
        <v>0</v>
      </c>
      <c r="L46" s="585">
        <f t="shared" si="10"/>
        <v>0</v>
      </c>
      <c r="M46" s="585">
        <f t="shared" si="10"/>
        <v>0</v>
      </c>
      <c r="N46" s="585">
        <f t="shared" si="10"/>
        <v>0</v>
      </c>
      <c r="O46" s="586">
        <f t="shared" si="10"/>
        <v>0</v>
      </c>
      <c r="P46" s="587"/>
      <c r="Q46" s="609"/>
      <c r="R46" s="609"/>
      <c r="S46" s="609"/>
    </row>
    <row r="47" spans="1:19" s="126" customFormat="1" x14ac:dyDescent="0.2">
      <c r="A47" s="305" t="s">
        <v>780</v>
      </c>
      <c r="B47" s="532" t="str">
        <f t="shared" si="9"/>
        <v>СОБСТВЕННЫЙ КАПИТАЛ</v>
      </c>
      <c r="C47" s="576"/>
      <c r="D47" s="573"/>
      <c r="E47" s="574"/>
      <c r="F47" s="574"/>
      <c r="G47" s="574"/>
      <c r="H47" s="574"/>
      <c r="I47" s="574"/>
      <c r="J47" s="574"/>
      <c r="K47" s="574"/>
      <c r="L47" s="574"/>
      <c r="M47" s="574"/>
      <c r="N47" s="574"/>
      <c r="O47" s="575"/>
      <c r="P47" s="577"/>
      <c r="Q47" s="594"/>
      <c r="R47" s="594"/>
      <c r="S47" s="594"/>
    </row>
    <row r="48" spans="1:19" x14ac:dyDescent="0.2">
      <c r="A48" s="281" t="s">
        <v>782</v>
      </c>
      <c r="B48" s="371" t="str">
        <f t="shared" si="9"/>
        <v>Уставный капитал</v>
      </c>
      <c r="C48" s="916">
        <f>БФД!C24</f>
        <v>0</v>
      </c>
      <c r="D48" s="611">
        <f>БФД!D24</f>
        <v>0</v>
      </c>
      <c r="E48" s="612">
        <f>БФД!E24</f>
        <v>0</v>
      </c>
      <c r="F48" s="612">
        <f>БФД!F24</f>
        <v>0</v>
      </c>
      <c r="G48" s="612">
        <f>БФД!G24</f>
        <v>0</v>
      </c>
      <c r="H48" s="612">
        <f>БФД!H24</f>
        <v>0</v>
      </c>
      <c r="I48" s="612">
        <f>БФД!I24</f>
        <v>0</v>
      </c>
      <c r="J48" s="612">
        <f>БФД!J24</f>
        <v>0</v>
      </c>
      <c r="K48" s="612">
        <f>БФД!K24</f>
        <v>0</v>
      </c>
      <c r="L48" s="612">
        <f>БФД!L24</f>
        <v>0</v>
      </c>
      <c r="M48" s="612">
        <f>БФД!M24</f>
        <v>0</v>
      </c>
      <c r="N48" s="612">
        <f>БФД!N24</f>
        <v>0</v>
      </c>
      <c r="O48" s="613">
        <f>БФД!O24</f>
        <v>0</v>
      </c>
      <c r="P48" s="581"/>
    </row>
    <row r="49" spans="1:19" x14ac:dyDescent="0.2">
      <c r="A49" s="281" t="s">
        <v>786</v>
      </c>
      <c r="B49" s="371" t="str">
        <f t="shared" si="9"/>
        <v>Нераспределенная прибыль прошлых периодов</v>
      </c>
      <c r="C49" s="917"/>
      <c r="D49" s="611">
        <f t="shared" ref="D49:O49" si="11">C49</f>
        <v>0</v>
      </c>
      <c r="E49" s="612">
        <f t="shared" si="11"/>
        <v>0</v>
      </c>
      <c r="F49" s="612">
        <f t="shared" si="11"/>
        <v>0</v>
      </c>
      <c r="G49" s="612">
        <f t="shared" si="11"/>
        <v>0</v>
      </c>
      <c r="H49" s="612">
        <f t="shared" si="11"/>
        <v>0</v>
      </c>
      <c r="I49" s="612">
        <f t="shared" si="11"/>
        <v>0</v>
      </c>
      <c r="J49" s="612">
        <f t="shared" si="11"/>
        <v>0</v>
      </c>
      <c r="K49" s="612">
        <f t="shared" si="11"/>
        <v>0</v>
      </c>
      <c r="L49" s="612">
        <f t="shared" si="11"/>
        <v>0</v>
      </c>
      <c r="M49" s="612">
        <f t="shared" si="11"/>
        <v>0</v>
      </c>
      <c r="N49" s="612">
        <f t="shared" si="11"/>
        <v>0</v>
      </c>
      <c r="O49" s="613">
        <f t="shared" si="11"/>
        <v>0</v>
      </c>
      <c r="P49" s="581"/>
    </row>
    <row r="50" spans="1:19" x14ac:dyDescent="0.2">
      <c r="A50" s="281" t="s">
        <v>788</v>
      </c>
      <c r="B50" s="371" t="str">
        <f t="shared" si="9"/>
        <v>Нераспределенная прибыль текущего периода</v>
      </c>
      <c r="C50" s="578"/>
      <c r="D50" s="578">
        <f>БДР!D387-БДДС!C43</f>
        <v>0</v>
      </c>
      <c r="E50" s="612">
        <f>БДР!E387-БДДС!D43+D50</f>
        <v>0</v>
      </c>
      <c r="F50" s="612">
        <f>БДР!F387-БДДС!E43+E50</f>
        <v>0</v>
      </c>
      <c r="G50" s="612">
        <f>БДР!G387-БДДС!F43+F50</f>
        <v>0</v>
      </c>
      <c r="H50" s="612">
        <f>БДР!H387-БДДС!G43+G50</f>
        <v>0</v>
      </c>
      <c r="I50" s="612">
        <f>БДР!I387-БДДС!H43+H50</f>
        <v>0</v>
      </c>
      <c r="J50" s="612">
        <f>БДР!J387-БДДС!I43+I50</f>
        <v>0</v>
      </c>
      <c r="K50" s="612">
        <f>БДР!K387-БДДС!J43+J50</f>
        <v>0</v>
      </c>
      <c r="L50" s="612">
        <f>БДР!L387-БДДС!K43+K50</f>
        <v>0</v>
      </c>
      <c r="M50" s="612">
        <f>БДР!M387-БДДС!L43+L50</f>
        <v>0</v>
      </c>
      <c r="N50" s="612">
        <f>БДР!N387-БДДС!M43+M50</f>
        <v>0</v>
      </c>
      <c r="O50" s="613">
        <f>БДР!O387-БДДС!N43+N50</f>
        <v>0</v>
      </c>
      <c r="P50" s="581"/>
    </row>
    <row r="51" spans="1:19" s="610" customFormat="1" x14ac:dyDescent="0.2">
      <c r="A51" s="908"/>
      <c r="B51" s="582" t="s">
        <v>259</v>
      </c>
      <c r="C51" s="608">
        <f t="shared" ref="C51:O51" si="12">SUM(C48:C50)</f>
        <v>0</v>
      </c>
      <c r="D51" s="584">
        <f t="shared" si="12"/>
        <v>0</v>
      </c>
      <c r="E51" s="585">
        <f t="shared" si="12"/>
        <v>0</v>
      </c>
      <c r="F51" s="585">
        <f t="shared" si="12"/>
        <v>0</v>
      </c>
      <c r="G51" s="585">
        <f t="shared" si="12"/>
        <v>0</v>
      </c>
      <c r="H51" s="585">
        <f t="shared" si="12"/>
        <v>0</v>
      </c>
      <c r="I51" s="585">
        <f t="shared" si="12"/>
        <v>0</v>
      </c>
      <c r="J51" s="585">
        <f t="shared" si="12"/>
        <v>0</v>
      </c>
      <c r="K51" s="585">
        <f t="shared" si="12"/>
        <v>0</v>
      </c>
      <c r="L51" s="585">
        <f t="shared" si="12"/>
        <v>0</v>
      </c>
      <c r="M51" s="585">
        <f t="shared" si="12"/>
        <v>0</v>
      </c>
      <c r="N51" s="585">
        <f t="shared" si="12"/>
        <v>0</v>
      </c>
      <c r="O51" s="586">
        <f t="shared" si="12"/>
        <v>0</v>
      </c>
      <c r="P51" s="587"/>
      <c r="Q51" s="609"/>
      <c r="R51" s="609"/>
      <c r="S51" s="609"/>
    </row>
    <row r="52" spans="1:19" s="126" customFormat="1" x14ac:dyDescent="0.2">
      <c r="A52" s="911"/>
      <c r="B52" s="614" t="s">
        <v>260</v>
      </c>
      <c r="C52" s="615">
        <f t="shared" ref="C52:O52" si="13">SUM(C43,C46,C51)</f>
        <v>0</v>
      </c>
      <c r="D52" s="616">
        <f t="shared" si="13"/>
        <v>0</v>
      </c>
      <c r="E52" s="617">
        <f t="shared" si="13"/>
        <v>0</v>
      </c>
      <c r="F52" s="617">
        <f t="shared" si="13"/>
        <v>0</v>
      </c>
      <c r="G52" s="617">
        <f t="shared" si="13"/>
        <v>0</v>
      </c>
      <c r="H52" s="617">
        <f t="shared" si="13"/>
        <v>0</v>
      </c>
      <c r="I52" s="617">
        <f t="shared" si="13"/>
        <v>0</v>
      </c>
      <c r="J52" s="617">
        <f t="shared" si="13"/>
        <v>0</v>
      </c>
      <c r="K52" s="617">
        <f t="shared" si="13"/>
        <v>0</v>
      </c>
      <c r="L52" s="617">
        <f t="shared" si="13"/>
        <v>0</v>
      </c>
      <c r="M52" s="617">
        <f t="shared" si="13"/>
        <v>0</v>
      </c>
      <c r="N52" s="617">
        <f t="shared" si="13"/>
        <v>0</v>
      </c>
      <c r="O52" s="618">
        <f t="shared" si="13"/>
        <v>0</v>
      </c>
      <c r="P52" s="577"/>
      <c r="Q52" s="594"/>
      <c r="R52" s="594"/>
      <c r="S52" s="594"/>
    </row>
    <row r="54" spans="1:19" s="315" customFormat="1" x14ac:dyDescent="0.2">
      <c r="B54" s="315" t="s">
        <v>261</v>
      </c>
      <c r="C54" s="619">
        <f t="shared" ref="C54:O54" si="14">C32-C52</f>
        <v>0</v>
      </c>
      <c r="D54" s="619">
        <f t="shared" si="14"/>
        <v>0</v>
      </c>
      <c r="E54" s="619">
        <f t="shared" si="14"/>
        <v>0</v>
      </c>
      <c r="F54" s="619">
        <f t="shared" si="14"/>
        <v>0</v>
      </c>
      <c r="G54" s="619">
        <f t="shared" si="14"/>
        <v>0</v>
      </c>
      <c r="H54" s="619">
        <f t="shared" si="14"/>
        <v>0</v>
      </c>
      <c r="I54" s="619">
        <f t="shared" si="14"/>
        <v>0</v>
      </c>
      <c r="J54" s="619">
        <f t="shared" si="14"/>
        <v>0</v>
      </c>
      <c r="K54" s="619">
        <f t="shared" si="14"/>
        <v>0</v>
      </c>
      <c r="L54" s="619">
        <f t="shared" si="14"/>
        <v>0</v>
      </c>
      <c r="M54" s="619">
        <f t="shared" si="14"/>
        <v>0</v>
      </c>
      <c r="N54" s="619">
        <f t="shared" si="14"/>
        <v>0</v>
      </c>
      <c r="O54" s="619">
        <f t="shared" si="14"/>
        <v>0</v>
      </c>
      <c r="P54" s="620"/>
      <c r="Q54" s="621"/>
      <c r="R54" s="621"/>
      <c r="S54" s="621"/>
    </row>
    <row r="55" spans="1:19" x14ac:dyDescent="0.2">
      <c r="D55" s="304"/>
      <c r="E55" s="304"/>
      <c r="F55" s="304"/>
      <c r="G55" s="304"/>
      <c r="H55" s="304"/>
      <c r="I55" s="304"/>
      <c r="J55" s="304"/>
      <c r="K55" s="304"/>
      <c r="L55" s="304"/>
      <c r="M55" s="304"/>
      <c r="N55" s="304"/>
      <c r="O55" s="304"/>
      <c r="P55" s="581"/>
    </row>
    <row r="56" spans="1:19" x14ac:dyDescent="0.2">
      <c r="D56" s="304"/>
      <c r="E56" s="304"/>
      <c r="F56" s="304"/>
      <c r="G56" s="304"/>
      <c r="H56" s="304"/>
      <c r="I56" s="304"/>
      <c r="J56" s="304"/>
      <c r="K56" s="304"/>
      <c r="L56" s="304"/>
      <c r="M56" s="304"/>
      <c r="N56" s="304"/>
      <c r="O56" s="304"/>
      <c r="P56" s="581"/>
    </row>
    <row r="57" spans="1:19" x14ac:dyDescent="0.2">
      <c r="D57" s="304"/>
      <c r="E57" s="304"/>
      <c r="F57" s="304"/>
      <c r="G57" s="304"/>
      <c r="H57" s="304"/>
      <c r="I57" s="304"/>
      <c r="J57" s="304"/>
      <c r="K57" s="304"/>
      <c r="L57" s="304"/>
      <c r="M57" s="304"/>
      <c r="N57" s="304"/>
      <c r="O57" s="304"/>
      <c r="P57" s="581"/>
    </row>
    <row r="58" spans="1:19" x14ac:dyDescent="0.2">
      <c r="D58" s="304"/>
      <c r="E58" s="304"/>
      <c r="F58" s="304"/>
      <c r="G58" s="304"/>
      <c r="H58" s="304"/>
      <c r="I58" s="304"/>
      <c r="J58" s="304"/>
      <c r="K58" s="304"/>
      <c r="L58" s="304"/>
      <c r="M58" s="304"/>
      <c r="N58" s="304"/>
      <c r="O58" s="304"/>
      <c r="P58" s="581"/>
    </row>
    <row r="59" spans="1:19" x14ac:dyDescent="0.2"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581"/>
    </row>
    <row r="60" spans="1:19" x14ac:dyDescent="0.2"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581"/>
    </row>
    <row r="61" spans="1:19" x14ac:dyDescent="0.2">
      <c r="D61" s="304"/>
      <c r="E61" s="304"/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581"/>
    </row>
    <row r="62" spans="1:19" x14ac:dyDescent="0.2"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581"/>
    </row>
    <row r="63" spans="1:19" x14ac:dyDescent="0.2">
      <c r="D63" s="304"/>
      <c r="E63" s="304"/>
      <c r="F63" s="304"/>
      <c r="G63" s="304"/>
      <c r="H63" s="304"/>
      <c r="I63" s="304"/>
      <c r="J63" s="304"/>
      <c r="K63" s="304"/>
      <c r="L63" s="304"/>
      <c r="M63" s="304"/>
      <c r="N63" s="304"/>
      <c r="O63" s="304"/>
      <c r="P63" s="581"/>
    </row>
    <row r="64" spans="1:19" x14ac:dyDescent="0.2">
      <c r="D64" s="304"/>
      <c r="E64" s="304"/>
      <c r="F64" s="304"/>
      <c r="G64" s="304"/>
      <c r="H64" s="304"/>
      <c r="I64" s="304"/>
      <c r="J64" s="304"/>
      <c r="K64" s="304"/>
      <c r="L64" s="304"/>
      <c r="M64" s="304"/>
      <c r="N64" s="304"/>
      <c r="O64" s="304"/>
      <c r="P64" s="581"/>
    </row>
    <row r="65" spans="1:16" x14ac:dyDescent="0.2">
      <c r="D65" s="304"/>
      <c r="E65" s="304"/>
      <c r="F65" s="304"/>
      <c r="G65" s="304"/>
      <c r="H65" s="304"/>
      <c r="I65" s="304"/>
      <c r="J65" s="304"/>
      <c r="K65" s="304"/>
      <c r="L65" s="304"/>
      <c r="M65" s="304"/>
      <c r="N65" s="304"/>
      <c r="O65" s="304"/>
      <c r="P65" s="581"/>
    </row>
    <row r="66" spans="1:16" x14ac:dyDescent="0.2">
      <c r="D66" s="304"/>
      <c r="E66" s="304"/>
      <c r="F66" s="304"/>
      <c r="G66" s="304"/>
      <c r="H66" s="304"/>
      <c r="I66" s="304"/>
      <c r="J66" s="304"/>
      <c r="K66" s="304"/>
      <c r="L66" s="304"/>
      <c r="M66" s="304"/>
      <c r="N66" s="304"/>
      <c r="O66" s="304"/>
      <c r="P66" s="581"/>
    </row>
    <row r="67" spans="1:16" x14ac:dyDescent="0.2">
      <c r="D67" s="304"/>
      <c r="E67" s="304"/>
      <c r="F67" s="304"/>
      <c r="G67" s="304"/>
      <c r="H67" s="304"/>
      <c r="I67" s="304"/>
      <c r="J67" s="304"/>
      <c r="K67" s="304"/>
      <c r="L67" s="304"/>
      <c r="M67" s="304"/>
      <c r="N67" s="304"/>
      <c r="O67" s="304"/>
      <c r="P67" s="581"/>
    </row>
    <row r="68" spans="1:16" x14ac:dyDescent="0.2">
      <c r="D68" s="304"/>
      <c r="E68" s="304"/>
      <c r="F68" s="304"/>
      <c r="G68" s="304"/>
      <c r="H68" s="304"/>
      <c r="I68" s="304"/>
      <c r="J68" s="304"/>
      <c r="K68" s="304"/>
      <c r="L68" s="304"/>
      <c r="M68" s="304"/>
      <c r="N68" s="304"/>
      <c r="O68" s="304"/>
      <c r="P68" s="581"/>
    </row>
    <row r="69" spans="1:16" x14ac:dyDescent="0.2">
      <c r="D69" s="304"/>
      <c r="E69" s="304"/>
      <c r="F69" s="304"/>
      <c r="G69" s="304"/>
      <c r="H69" s="304"/>
      <c r="I69" s="304"/>
      <c r="J69" s="304"/>
      <c r="K69" s="304"/>
      <c r="L69" s="304"/>
      <c r="M69" s="304"/>
      <c r="N69" s="304"/>
      <c r="O69" s="304"/>
      <c r="P69" s="581"/>
    </row>
    <row r="70" spans="1:16" x14ac:dyDescent="0.2">
      <c r="D70" s="304"/>
      <c r="E70" s="304"/>
      <c r="F70" s="304"/>
      <c r="G70" s="304"/>
      <c r="H70" s="304"/>
      <c r="I70" s="304"/>
      <c r="J70" s="304"/>
      <c r="K70" s="304"/>
      <c r="L70" s="304">
        <f>L54-K54</f>
        <v>0</v>
      </c>
      <c r="M70" s="304">
        <f>M54-L54</f>
        <v>0</v>
      </c>
      <c r="N70" s="304">
        <f>N54-M54</f>
        <v>0</v>
      </c>
      <c r="O70" s="304">
        <f>O54-N54</f>
        <v>0</v>
      </c>
      <c r="P70" s="581"/>
    </row>
    <row r="71" spans="1:16" x14ac:dyDescent="0.2">
      <c r="J71" s="304"/>
      <c r="K71" s="304"/>
      <c r="L71" s="304"/>
      <c r="M71" s="304"/>
      <c r="N71" s="304"/>
      <c r="O71" s="304"/>
      <c r="P71" s="581"/>
    </row>
    <row r="72" spans="1:16" ht="18.75" x14ac:dyDescent="0.2">
      <c r="A72" s="951" t="s">
        <v>422</v>
      </c>
      <c r="B72" s="951"/>
      <c r="C72" s="951"/>
      <c r="D72" s="951"/>
      <c r="E72" s="951"/>
      <c r="F72" s="951"/>
      <c r="G72" s="951"/>
      <c r="H72" s="951"/>
      <c r="I72" s="951"/>
      <c r="J72" s="951"/>
      <c r="K72" s="951"/>
      <c r="L72" s="951"/>
      <c r="M72" s="951"/>
    </row>
    <row r="73" spans="1:16" ht="18.75" x14ac:dyDescent="0.2">
      <c r="A73" s="523"/>
      <c r="B73" s="523"/>
      <c r="C73" s="523"/>
      <c r="D73" s="523"/>
      <c r="E73" s="523"/>
      <c r="F73" s="523"/>
      <c r="G73" s="523"/>
      <c r="H73" s="523"/>
      <c r="I73" s="523"/>
      <c r="J73" s="523"/>
      <c r="K73" s="523"/>
      <c r="L73" s="523"/>
      <c r="M73" s="523"/>
    </row>
    <row r="74" spans="1:16" x14ac:dyDescent="0.2">
      <c r="B74" s="952" t="s">
        <v>262</v>
      </c>
      <c r="C74" s="954"/>
      <c r="D74" s="938" t="s">
        <v>981</v>
      </c>
      <c r="E74" s="938"/>
      <c r="F74" s="938"/>
      <c r="G74" s="938"/>
      <c r="H74" s="938"/>
      <c r="I74" s="938"/>
      <c r="J74" s="938"/>
      <c r="K74" s="938"/>
      <c r="L74" s="938"/>
      <c r="M74" s="938"/>
      <c r="N74" s="938"/>
      <c r="O74" s="939"/>
    </row>
    <row r="75" spans="1:16" x14ac:dyDescent="0.2">
      <c r="B75" s="953"/>
      <c r="C75" s="955"/>
      <c r="D75" s="235">
        <f>D11</f>
        <v>42187</v>
      </c>
      <c r="E75" s="234">
        <f t="shared" ref="E75:O75" si="15">D75+31</f>
        <v>42218</v>
      </c>
      <c r="F75" s="234">
        <f t="shared" si="15"/>
        <v>42249</v>
      </c>
      <c r="G75" s="234">
        <f t="shared" si="15"/>
        <v>42280</v>
      </c>
      <c r="H75" s="234">
        <f t="shared" si="15"/>
        <v>42311</v>
      </c>
      <c r="I75" s="234">
        <f t="shared" si="15"/>
        <v>42342</v>
      </c>
      <c r="J75" s="234">
        <f t="shared" si="15"/>
        <v>42373</v>
      </c>
      <c r="K75" s="234">
        <f t="shared" si="15"/>
        <v>42404</v>
      </c>
      <c r="L75" s="234">
        <f t="shared" si="15"/>
        <v>42435</v>
      </c>
      <c r="M75" s="234">
        <f t="shared" si="15"/>
        <v>42466</v>
      </c>
      <c r="N75" s="234">
        <f t="shared" si="15"/>
        <v>42497</v>
      </c>
      <c r="O75" s="234">
        <f t="shared" si="15"/>
        <v>42528</v>
      </c>
      <c r="P75" s="622"/>
    </row>
    <row r="76" spans="1:16" x14ac:dyDescent="0.2">
      <c r="B76" s="99">
        <f t="shared" ref="B76:O76" si="16">A76+1</f>
        <v>1</v>
      </c>
      <c r="C76" s="236">
        <f t="shared" si="16"/>
        <v>2</v>
      </c>
      <c r="D76" s="236">
        <f t="shared" si="16"/>
        <v>3</v>
      </c>
      <c r="E76" s="236">
        <f t="shared" si="16"/>
        <v>4</v>
      </c>
      <c r="F76" s="236">
        <f t="shared" si="16"/>
        <v>5</v>
      </c>
      <c r="G76" s="236">
        <f t="shared" si="16"/>
        <v>6</v>
      </c>
      <c r="H76" s="236">
        <f t="shared" si="16"/>
        <v>7</v>
      </c>
      <c r="I76" s="236">
        <f t="shared" si="16"/>
        <v>8</v>
      </c>
      <c r="J76" s="236">
        <f t="shared" si="16"/>
        <v>9</v>
      </c>
      <c r="K76" s="236">
        <f t="shared" si="16"/>
        <v>10</v>
      </c>
      <c r="L76" s="236">
        <f t="shared" si="16"/>
        <v>11</v>
      </c>
      <c r="M76" s="236">
        <f t="shared" si="16"/>
        <v>12</v>
      </c>
      <c r="N76" s="236">
        <f t="shared" si="16"/>
        <v>13</v>
      </c>
      <c r="O76" s="236">
        <f t="shared" si="16"/>
        <v>14</v>
      </c>
      <c r="P76" s="563"/>
    </row>
    <row r="77" spans="1:16" x14ac:dyDescent="0.2">
      <c r="B77" s="623" t="s">
        <v>186</v>
      </c>
      <c r="C77" s="813"/>
      <c r="D77" s="890">
        <f>Реализация!H26</f>
        <v>0</v>
      </c>
      <c r="E77" s="891">
        <f>Реализация!I26</f>
        <v>0</v>
      </c>
      <c r="F77" s="891">
        <f>Реализация!J26</f>
        <v>0</v>
      </c>
      <c r="G77" s="891">
        <f>Реализация!K26</f>
        <v>0</v>
      </c>
      <c r="H77" s="891">
        <f>Реализация!L26</f>
        <v>0</v>
      </c>
      <c r="I77" s="891">
        <f>Реализация!M26</f>
        <v>0</v>
      </c>
      <c r="J77" s="891">
        <f>Реализация!N26</f>
        <v>0</v>
      </c>
      <c r="K77" s="891">
        <f>Реализация!O26</f>
        <v>0</v>
      </c>
      <c r="L77" s="891">
        <f>Реализация!P26</f>
        <v>0</v>
      </c>
      <c r="M77" s="891">
        <f>Реализация!Q26</f>
        <v>0</v>
      </c>
      <c r="N77" s="891">
        <f>Реализация!R26</f>
        <v>0</v>
      </c>
      <c r="O77" s="892">
        <f>Реализация!S26</f>
        <v>0</v>
      </c>
      <c r="P77" s="624"/>
    </row>
    <row r="78" spans="1:16" x14ac:dyDescent="0.2">
      <c r="B78" s="625" t="s">
        <v>187</v>
      </c>
      <c r="C78" s="813"/>
      <c r="D78" s="171" t="e">
        <f>D79/D77</f>
        <v>#DIV/0!</v>
      </c>
      <c r="E78" s="817" t="e">
        <f t="shared" ref="E78:O78" si="17">E79/E77</f>
        <v>#DIV/0!</v>
      </c>
      <c r="F78" s="817" t="e">
        <f t="shared" si="17"/>
        <v>#DIV/0!</v>
      </c>
      <c r="G78" s="817" t="e">
        <f t="shared" si="17"/>
        <v>#DIV/0!</v>
      </c>
      <c r="H78" s="817" t="e">
        <f t="shared" si="17"/>
        <v>#DIV/0!</v>
      </c>
      <c r="I78" s="817" t="e">
        <f t="shared" si="17"/>
        <v>#DIV/0!</v>
      </c>
      <c r="J78" s="817" t="e">
        <f t="shared" si="17"/>
        <v>#DIV/0!</v>
      </c>
      <c r="K78" s="817" t="e">
        <f t="shared" si="17"/>
        <v>#DIV/0!</v>
      </c>
      <c r="L78" s="817" t="e">
        <f t="shared" si="17"/>
        <v>#DIV/0!</v>
      </c>
      <c r="M78" s="817" t="e">
        <f t="shared" si="17"/>
        <v>#DIV/0!</v>
      </c>
      <c r="N78" s="817" t="e">
        <f t="shared" si="17"/>
        <v>#DIV/0!</v>
      </c>
      <c r="O78" s="818" t="e">
        <f t="shared" si="17"/>
        <v>#DIV/0!</v>
      </c>
      <c r="P78" s="814"/>
    </row>
    <row r="79" spans="1:16" x14ac:dyDescent="0.2">
      <c r="B79" s="625" t="s">
        <v>188</v>
      </c>
      <c r="C79" s="626"/>
      <c r="D79" s="171">
        <f>БДР!D12</f>
        <v>0</v>
      </c>
      <c r="E79" s="817">
        <f>БДР!E12</f>
        <v>0</v>
      </c>
      <c r="F79" s="817">
        <f>БДР!F12</f>
        <v>0</v>
      </c>
      <c r="G79" s="817">
        <f>БДР!G12</f>
        <v>0</v>
      </c>
      <c r="H79" s="817">
        <f>БДР!H12</f>
        <v>0</v>
      </c>
      <c r="I79" s="817">
        <f>БДР!I12</f>
        <v>0</v>
      </c>
      <c r="J79" s="817">
        <f>БДР!J12</f>
        <v>0</v>
      </c>
      <c r="K79" s="817">
        <f>БДР!K12</f>
        <v>0</v>
      </c>
      <c r="L79" s="817">
        <f>БДР!L12</f>
        <v>0</v>
      </c>
      <c r="M79" s="817">
        <f>БДР!M12</f>
        <v>0</v>
      </c>
      <c r="N79" s="817">
        <f>БДР!N12</f>
        <v>0</v>
      </c>
      <c r="O79" s="818">
        <f>БДР!O12</f>
        <v>0</v>
      </c>
      <c r="P79" s="814"/>
    </row>
    <row r="80" spans="1:16" x14ac:dyDescent="0.2">
      <c r="B80" s="625" t="s">
        <v>189</v>
      </c>
      <c r="C80" s="626"/>
      <c r="D80" s="875" t="e">
        <f>'ПРОИЗ расходы'!E117/Баланс!D77</f>
        <v>#DIV/0!</v>
      </c>
      <c r="E80" s="893" t="e">
        <f>'ПРОИЗ расходы'!F117/Баланс!E77</f>
        <v>#DIV/0!</v>
      </c>
      <c r="F80" s="893" t="e">
        <f>'ПРОИЗ расходы'!G117/Баланс!F77</f>
        <v>#DIV/0!</v>
      </c>
      <c r="G80" s="893" t="e">
        <f>'ПРОИЗ расходы'!H117/Баланс!G77</f>
        <v>#DIV/0!</v>
      </c>
      <c r="H80" s="893" t="e">
        <f>'ПРОИЗ расходы'!I117/Баланс!H77</f>
        <v>#DIV/0!</v>
      </c>
      <c r="I80" s="893" t="e">
        <f>'ПРОИЗ расходы'!J117/Баланс!I77</f>
        <v>#DIV/0!</v>
      </c>
      <c r="J80" s="893" t="e">
        <f>'ПРОИЗ расходы'!K117/Баланс!J77</f>
        <v>#DIV/0!</v>
      </c>
      <c r="K80" s="893" t="e">
        <f>'ПРОИЗ расходы'!L117/Баланс!K77</f>
        <v>#DIV/0!</v>
      </c>
      <c r="L80" s="893" t="e">
        <f>'ПРОИЗ расходы'!M117/Баланс!L77</f>
        <v>#DIV/0!</v>
      </c>
      <c r="M80" s="893" t="e">
        <f>'ПРОИЗ расходы'!N117/Баланс!M77</f>
        <v>#DIV/0!</v>
      </c>
      <c r="N80" s="893" t="e">
        <f>'ПРОИЗ расходы'!O117/Баланс!N77</f>
        <v>#DIV/0!</v>
      </c>
      <c r="O80" s="894" t="e">
        <f>'ПРОИЗ расходы'!P117/Баланс!O77</f>
        <v>#DIV/0!</v>
      </c>
      <c r="P80" s="814"/>
    </row>
    <row r="81" spans="2:16" x14ac:dyDescent="0.2">
      <c r="B81" s="625" t="s">
        <v>240</v>
      </c>
      <c r="C81" s="815"/>
      <c r="D81" s="171">
        <f>БДР!D373</f>
        <v>0</v>
      </c>
      <c r="E81" s="817">
        <f>БДР!E373</f>
        <v>0</v>
      </c>
      <c r="F81" s="817">
        <f>БДР!F373</f>
        <v>0</v>
      </c>
      <c r="G81" s="817">
        <f>БДР!G373</f>
        <v>0</v>
      </c>
      <c r="H81" s="817">
        <f>БДР!H373</f>
        <v>0</v>
      </c>
      <c r="I81" s="817">
        <f>БДР!I373</f>
        <v>0</v>
      </c>
      <c r="J81" s="817">
        <f>БДР!J373</f>
        <v>0</v>
      </c>
      <c r="K81" s="817">
        <f>БДР!K373</f>
        <v>0</v>
      </c>
      <c r="L81" s="817">
        <f>БДР!L373</f>
        <v>0</v>
      </c>
      <c r="M81" s="817">
        <f>БДР!M373</f>
        <v>0</v>
      </c>
      <c r="N81" s="817">
        <f>БДР!N373</f>
        <v>0</v>
      </c>
      <c r="O81" s="818">
        <f>БДР!O373</f>
        <v>0</v>
      </c>
      <c r="P81" s="814"/>
    </row>
    <row r="82" spans="2:16" x14ac:dyDescent="0.2">
      <c r="B82" s="625" t="s">
        <v>190</v>
      </c>
      <c r="C82" s="815"/>
      <c r="D82" s="171">
        <f>БДР!D387</f>
        <v>0</v>
      </c>
      <c r="E82" s="817">
        <f>БДР!E387</f>
        <v>0</v>
      </c>
      <c r="F82" s="817">
        <f>БДР!F387</f>
        <v>0</v>
      </c>
      <c r="G82" s="817">
        <f>БДР!G387</f>
        <v>0</v>
      </c>
      <c r="H82" s="817">
        <f>БДР!H387</f>
        <v>0</v>
      </c>
      <c r="I82" s="817">
        <f>БДР!I387</f>
        <v>0</v>
      </c>
      <c r="J82" s="817">
        <f>БДР!J387</f>
        <v>0</v>
      </c>
      <c r="K82" s="817">
        <f>БДР!K387</f>
        <v>0</v>
      </c>
      <c r="L82" s="817">
        <f>БДР!L387</f>
        <v>0</v>
      </c>
      <c r="M82" s="817">
        <f>БДР!M387</f>
        <v>0</v>
      </c>
      <c r="N82" s="817">
        <f>БДР!N387</f>
        <v>0</v>
      </c>
      <c r="O82" s="818">
        <f>БДР!O387</f>
        <v>0</v>
      </c>
      <c r="P82" s="814"/>
    </row>
    <row r="83" spans="2:16" x14ac:dyDescent="0.2">
      <c r="B83" s="625" t="s">
        <v>196</v>
      </c>
      <c r="C83" s="815"/>
      <c r="D83" s="627" t="e">
        <f>D81*2/(D32-(D43-D35-D36)+C32-(C43-C36-C35))</f>
        <v>#DIV/0!</v>
      </c>
      <c r="E83" s="628" t="e">
        <f t="shared" ref="E83:O83" si="18">E81*2/(E32-(E43-E35-E36)+D32-(D43-D36-D35))</f>
        <v>#DIV/0!</v>
      </c>
      <c r="F83" s="628" t="e">
        <f t="shared" si="18"/>
        <v>#DIV/0!</v>
      </c>
      <c r="G83" s="628" t="e">
        <f t="shared" si="18"/>
        <v>#DIV/0!</v>
      </c>
      <c r="H83" s="628" t="e">
        <f t="shared" si="18"/>
        <v>#DIV/0!</v>
      </c>
      <c r="I83" s="628" t="e">
        <f t="shared" si="18"/>
        <v>#DIV/0!</v>
      </c>
      <c r="J83" s="628" t="e">
        <f t="shared" si="18"/>
        <v>#DIV/0!</v>
      </c>
      <c r="K83" s="628" t="e">
        <f t="shared" si="18"/>
        <v>#DIV/0!</v>
      </c>
      <c r="L83" s="628" t="e">
        <f t="shared" si="18"/>
        <v>#DIV/0!</v>
      </c>
      <c r="M83" s="628" t="e">
        <f t="shared" si="18"/>
        <v>#DIV/0!</v>
      </c>
      <c r="N83" s="628" t="e">
        <f t="shared" si="18"/>
        <v>#DIV/0!</v>
      </c>
      <c r="O83" s="629" t="e">
        <f t="shared" si="18"/>
        <v>#DIV/0!</v>
      </c>
      <c r="P83" s="814"/>
    </row>
    <row r="84" spans="2:16" x14ac:dyDescent="0.2">
      <c r="B84" s="625" t="s">
        <v>204</v>
      </c>
      <c r="C84" s="815"/>
      <c r="D84" s="627" t="e">
        <f>D90/(D32-(D43-D35-D36)+C32-(C43-C35-C36))</f>
        <v>#DIV/0!</v>
      </c>
      <c r="E84" s="628" t="e">
        <f t="shared" ref="E84:O84" si="19">E90/(E32-(E43-E35-E36)+D32-(D43-D35-D36))</f>
        <v>#DIV/0!</v>
      </c>
      <c r="F84" s="628" t="e">
        <f t="shared" si="19"/>
        <v>#DIV/0!</v>
      </c>
      <c r="G84" s="628" t="e">
        <f t="shared" si="19"/>
        <v>#DIV/0!</v>
      </c>
      <c r="H84" s="628" t="e">
        <f t="shared" si="19"/>
        <v>#DIV/0!</v>
      </c>
      <c r="I84" s="628" t="e">
        <f t="shared" si="19"/>
        <v>#DIV/0!</v>
      </c>
      <c r="J84" s="628" t="e">
        <f t="shared" si="19"/>
        <v>#DIV/0!</v>
      </c>
      <c r="K84" s="628" t="e">
        <f t="shared" si="19"/>
        <v>#DIV/0!</v>
      </c>
      <c r="L84" s="628" t="e">
        <f t="shared" si="19"/>
        <v>#DIV/0!</v>
      </c>
      <c r="M84" s="628" t="e">
        <f t="shared" si="19"/>
        <v>#DIV/0!</v>
      </c>
      <c r="N84" s="628" t="e">
        <f t="shared" si="19"/>
        <v>#DIV/0!</v>
      </c>
      <c r="O84" s="629" t="e">
        <f t="shared" si="19"/>
        <v>#DIV/0!</v>
      </c>
      <c r="P84" s="814"/>
    </row>
    <row r="85" spans="2:16" x14ac:dyDescent="0.2">
      <c r="B85" s="625" t="s">
        <v>205</v>
      </c>
      <c r="C85" s="816"/>
      <c r="D85" s="627" t="e">
        <f t="shared" ref="D85:O85" si="20">D81/D52</f>
        <v>#DIV/0!</v>
      </c>
      <c r="E85" s="628" t="e">
        <f t="shared" si="20"/>
        <v>#DIV/0!</v>
      </c>
      <c r="F85" s="628" t="e">
        <f t="shared" si="20"/>
        <v>#DIV/0!</v>
      </c>
      <c r="G85" s="628" t="e">
        <f t="shared" si="20"/>
        <v>#DIV/0!</v>
      </c>
      <c r="H85" s="628" t="e">
        <f t="shared" si="20"/>
        <v>#DIV/0!</v>
      </c>
      <c r="I85" s="628" t="e">
        <f t="shared" si="20"/>
        <v>#DIV/0!</v>
      </c>
      <c r="J85" s="628" t="e">
        <f t="shared" si="20"/>
        <v>#DIV/0!</v>
      </c>
      <c r="K85" s="628" t="e">
        <f t="shared" si="20"/>
        <v>#DIV/0!</v>
      </c>
      <c r="L85" s="628" t="e">
        <f t="shared" si="20"/>
        <v>#DIV/0!</v>
      </c>
      <c r="M85" s="628" t="e">
        <f t="shared" si="20"/>
        <v>#DIV/0!</v>
      </c>
      <c r="N85" s="628" t="e">
        <f t="shared" si="20"/>
        <v>#DIV/0!</v>
      </c>
      <c r="O85" s="629" t="e">
        <f t="shared" si="20"/>
        <v>#DIV/0!</v>
      </c>
      <c r="P85" s="819"/>
    </row>
    <row r="86" spans="2:16" x14ac:dyDescent="0.2">
      <c r="B86" s="625" t="s">
        <v>206</v>
      </c>
      <c r="C86" s="815"/>
      <c r="D86" s="627" t="e">
        <f>БДР!D387/Баланс!D51</f>
        <v>#DIV/0!</v>
      </c>
      <c r="E86" s="628" t="e">
        <f>БДР!E387/Баланс!E51</f>
        <v>#DIV/0!</v>
      </c>
      <c r="F86" s="628" t="e">
        <f>БДР!F387/Баланс!F51</f>
        <v>#DIV/0!</v>
      </c>
      <c r="G86" s="628" t="e">
        <f>БДР!G387/Баланс!G51</f>
        <v>#DIV/0!</v>
      </c>
      <c r="H86" s="628" t="e">
        <f>БДР!H387/Баланс!H51</f>
        <v>#DIV/0!</v>
      </c>
      <c r="I86" s="628" t="e">
        <f>БДР!I387/Баланс!I51</f>
        <v>#DIV/0!</v>
      </c>
      <c r="J86" s="628" t="e">
        <f>БДР!J387/Баланс!J51</f>
        <v>#DIV/0!</v>
      </c>
      <c r="K86" s="628" t="e">
        <f>БДР!K387/Баланс!K51</f>
        <v>#DIV/0!</v>
      </c>
      <c r="L86" s="628" t="e">
        <f>БДР!L387/Баланс!L51</f>
        <v>#DIV/0!</v>
      </c>
      <c r="M86" s="628" t="e">
        <f>БДР!M387/Баланс!M51</f>
        <v>#DIV/0!</v>
      </c>
      <c r="N86" s="628" t="e">
        <f>БДР!N387/Баланс!N51</f>
        <v>#DIV/0!</v>
      </c>
      <c r="O86" s="629" t="e">
        <f>БДР!O387/Баланс!O51</f>
        <v>#DIV/0!</v>
      </c>
      <c r="P86" s="819"/>
    </row>
    <row r="87" spans="2:16" x14ac:dyDescent="0.2">
      <c r="B87" s="625" t="s">
        <v>916</v>
      </c>
      <c r="C87" s="626"/>
      <c r="D87" s="692" t="e">
        <f>30/(БДР!D12*2/(C17+D17))</f>
        <v>#DIV/0!</v>
      </c>
      <c r="E87" s="693" t="e">
        <f>30/(БДР!E12*2/(D17+E17))</f>
        <v>#DIV/0!</v>
      </c>
      <c r="F87" s="693" t="e">
        <f>30/(БДР!F12*2/(E17+F17))</f>
        <v>#DIV/0!</v>
      </c>
      <c r="G87" s="693" t="e">
        <f>30/(БДР!G12*2/(F17+G17))</f>
        <v>#DIV/0!</v>
      </c>
      <c r="H87" s="693" t="e">
        <f>30/(БДР!H12*2/(G17+H17))</f>
        <v>#DIV/0!</v>
      </c>
      <c r="I87" s="693" t="e">
        <f>30/(БДР!I12*2/(H17+I17))</f>
        <v>#DIV/0!</v>
      </c>
      <c r="J87" s="693" t="e">
        <f>30/(БДР!J12*2/(I17+J17))</f>
        <v>#DIV/0!</v>
      </c>
      <c r="K87" s="693" t="e">
        <f>30/(БДР!K12*2/(J17+K17))</f>
        <v>#DIV/0!</v>
      </c>
      <c r="L87" s="693" t="e">
        <f>30/(БДР!L12*2/(K17+L17))</f>
        <v>#DIV/0!</v>
      </c>
      <c r="M87" s="693" t="e">
        <f>30/(БДР!M12*2/(L17+M17))</f>
        <v>#DIV/0!</v>
      </c>
      <c r="N87" s="693" t="e">
        <f>30/(БДР!N12*2/(M17+N17))</f>
        <v>#DIV/0!</v>
      </c>
      <c r="O87" s="694" t="e">
        <f>30/(БДР!O12*2/(N17+O17))</f>
        <v>#DIV/0!</v>
      </c>
      <c r="P87" s="819"/>
    </row>
    <row r="88" spans="2:16" x14ac:dyDescent="0.2">
      <c r="B88" s="625" t="s">
        <v>917</v>
      </c>
      <c r="C88" s="626"/>
      <c r="D88" s="692" t="e">
        <f>30/(БДР!D123*2/(Баланс!C22+Баланс!D22+C23+D23))</f>
        <v>#DIV/0!</v>
      </c>
      <c r="E88" s="693" t="e">
        <f>30/(БДР!E123*2/(Баланс!D22+Баланс!E22+D23+E23))</f>
        <v>#DIV/0!</v>
      </c>
      <c r="F88" s="693" t="e">
        <f>30/(БДР!F123*2/(Баланс!E22+Баланс!F22+E23+F23))</f>
        <v>#DIV/0!</v>
      </c>
      <c r="G88" s="693" t="e">
        <f>30/(БДР!G123*2/(Баланс!F22+Баланс!G22+F23+G23))</f>
        <v>#DIV/0!</v>
      </c>
      <c r="H88" s="693" t="e">
        <f>30/(БДР!H123*2/(Баланс!G22+Баланс!H22+G23+H23))</f>
        <v>#DIV/0!</v>
      </c>
      <c r="I88" s="693" t="e">
        <f>30/(БДР!I123*2/(Баланс!H22+Баланс!I22+H23+I23))</f>
        <v>#DIV/0!</v>
      </c>
      <c r="J88" s="693" t="e">
        <f>30/(БДР!J123*2/(Баланс!I22+Баланс!J22+I23+J23))</f>
        <v>#DIV/0!</v>
      </c>
      <c r="K88" s="693" t="e">
        <f>30/(БДР!K123*2/(Баланс!J22+Баланс!K22+J23+K23))</f>
        <v>#DIV/0!</v>
      </c>
      <c r="L88" s="693" t="e">
        <f>30/(БДР!L123*2/(Баланс!K22+Баланс!L22+K23+L23))</f>
        <v>#DIV/0!</v>
      </c>
      <c r="M88" s="693" t="e">
        <f>30/(БДР!M123*2/(Баланс!L22+Баланс!M22+L23+M23))</f>
        <v>#DIV/0!</v>
      </c>
      <c r="N88" s="693" t="e">
        <f>30/(БДР!N123*2/(Баланс!M22+Баланс!N22+M23+N23))</f>
        <v>#DIV/0!</v>
      </c>
      <c r="O88" s="694" t="e">
        <f>30/(БДР!O123*2/(Баланс!N22+Баланс!O22+N23+O23))</f>
        <v>#DIV/0!</v>
      </c>
      <c r="P88" s="819"/>
    </row>
    <row r="89" spans="2:16" x14ac:dyDescent="0.2">
      <c r="B89" s="625" t="s">
        <v>918</v>
      </c>
      <c r="C89" s="626"/>
      <c r="D89" s="692" t="e">
        <f>30/(БДР!D123*2/(Баланс!C37+Баланс!D37+Баланс!C38+Баланс!D38))</f>
        <v>#DIV/0!</v>
      </c>
      <c r="E89" s="693" t="e">
        <f>30/(БДР!E123*2/(Баланс!D37+Баланс!E37+Баланс!D38+Баланс!E38))</f>
        <v>#DIV/0!</v>
      </c>
      <c r="F89" s="693" t="e">
        <f>30/(БДР!F123*2/(Баланс!E37+Баланс!F37+Баланс!E38+Баланс!F38))</f>
        <v>#DIV/0!</v>
      </c>
      <c r="G89" s="693" t="e">
        <f>30/(БДР!G123*2/(Баланс!F37+Баланс!G37+Баланс!F38+Баланс!G38))</f>
        <v>#DIV/0!</v>
      </c>
      <c r="H89" s="693" t="e">
        <f>30/(БДР!H123*2/(Баланс!G37+Баланс!H37+Баланс!G38+Баланс!H38))</f>
        <v>#DIV/0!</v>
      </c>
      <c r="I89" s="693" t="e">
        <f>30/(БДР!I123*2/(Баланс!H37+Баланс!I37+Баланс!H38+Баланс!I38))</f>
        <v>#DIV/0!</v>
      </c>
      <c r="J89" s="693" t="e">
        <f>30/(БДР!J123*2/(Баланс!I37+Баланс!J37+Баланс!I38+Баланс!J38))</f>
        <v>#DIV/0!</v>
      </c>
      <c r="K89" s="693" t="e">
        <f>30/(БДР!K123*2/(Баланс!J37+Баланс!K37+Баланс!J38+Баланс!K38))</f>
        <v>#DIV/0!</v>
      </c>
      <c r="L89" s="693" t="e">
        <f>30/(БДР!L123*2/(Баланс!K37+Баланс!L37+Баланс!K38+Баланс!L38))</f>
        <v>#DIV/0!</v>
      </c>
      <c r="M89" s="693" t="e">
        <f>30/(БДР!M123*2/(Баланс!L37+Баланс!M37+Баланс!L38+Баланс!M38))</f>
        <v>#DIV/0!</v>
      </c>
      <c r="N89" s="693" t="e">
        <f>30/(БДР!N123*2/(Баланс!M37+Баланс!N37+Баланс!M38+Баланс!N38))</f>
        <v>#DIV/0!</v>
      </c>
      <c r="O89" s="694" t="e">
        <f>30/(БДР!O123*2/(Баланс!N37+Баланс!O37+Баланс!N38+Баланс!O38))</f>
        <v>#DIV/0!</v>
      </c>
      <c r="P89" s="819"/>
    </row>
    <row r="90" spans="2:16" x14ac:dyDescent="0.2">
      <c r="B90" s="178" t="s">
        <v>191</v>
      </c>
      <c r="C90" s="626"/>
      <c r="D90" s="692">
        <f>БДДС!C28</f>
        <v>0</v>
      </c>
      <c r="E90" s="693">
        <f>БДДС!D28</f>
        <v>0</v>
      </c>
      <c r="F90" s="693">
        <f>БДДС!E28</f>
        <v>0</v>
      </c>
      <c r="G90" s="693">
        <f>БДДС!F28</f>
        <v>0</v>
      </c>
      <c r="H90" s="693">
        <f>БДДС!G28</f>
        <v>0</v>
      </c>
      <c r="I90" s="693">
        <f>БДДС!H28</f>
        <v>0</v>
      </c>
      <c r="J90" s="693">
        <f>БДДС!I28</f>
        <v>0</v>
      </c>
      <c r="K90" s="693">
        <f>БДДС!J28</f>
        <v>0</v>
      </c>
      <c r="L90" s="693">
        <f>БДДС!K28</f>
        <v>0</v>
      </c>
      <c r="M90" s="693">
        <f>БДДС!L28</f>
        <v>0</v>
      </c>
      <c r="N90" s="693">
        <f>БДДС!M28</f>
        <v>0</v>
      </c>
      <c r="O90" s="694">
        <f>БДДС!N28</f>
        <v>0</v>
      </c>
      <c r="P90" s="819"/>
    </row>
    <row r="91" spans="2:16" x14ac:dyDescent="0.2">
      <c r="B91" s="625" t="s">
        <v>192</v>
      </c>
      <c r="C91" s="626"/>
      <c r="D91" s="692">
        <f>БДДС!C32</f>
        <v>0</v>
      </c>
      <c r="E91" s="693">
        <f>БДДС!D32</f>
        <v>0</v>
      </c>
      <c r="F91" s="693">
        <f>БДДС!E32</f>
        <v>0</v>
      </c>
      <c r="G91" s="693">
        <f>БДДС!F32</f>
        <v>0</v>
      </c>
      <c r="H91" s="693">
        <f>БДДС!G32</f>
        <v>0</v>
      </c>
      <c r="I91" s="693">
        <f>БДДС!H32</f>
        <v>0</v>
      </c>
      <c r="J91" s="693">
        <f>БДДС!I32</f>
        <v>0</v>
      </c>
      <c r="K91" s="693">
        <f>БДДС!J32</f>
        <v>0</v>
      </c>
      <c r="L91" s="693">
        <f>БДДС!K32</f>
        <v>0</v>
      </c>
      <c r="M91" s="693">
        <f>БДДС!L32</f>
        <v>0</v>
      </c>
      <c r="N91" s="693">
        <f>БДДС!M32</f>
        <v>0</v>
      </c>
      <c r="O91" s="694">
        <f>БДДС!N32</f>
        <v>0</v>
      </c>
      <c r="P91" s="819"/>
    </row>
    <row r="92" spans="2:16" x14ac:dyDescent="0.2">
      <c r="B92" s="625" t="s">
        <v>193</v>
      </c>
      <c r="C92" s="626"/>
      <c r="D92" s="692">
        <f>БДДС!C33</f>
        <v>0</v>
      </c>
      <c r="E92" s="693">
        <f>БДДС!D33</f>
        <v>0</v>
      </c>
      <c r="F92" s="693">
        <f>БДДС!E33</f>
        <v>0</v>
      </c>
      <c r="G92" s="693">
        <f>БДДС!F33</f>
        <v>0</v>
      </c>
      <c r="H92" s="693">
        <f>БДДС!G33</f>
        <v>0</v>
      </c>
      <c r="I92" s="693">
        <f>БДДС!H33</f>
        <v>0</v>
      </c>
      <c r="J92" s="693">
        <f>БДДС!I33</f>
        <v>0</v>
      </c>
      <c r="K92" s="693">
        <f>БДДС!J33</f>
        <v>0</v>
      </c>
      <c r="L92" s="693">
        <f>БДДС!K33</f>
        <v>0</v>
      </c>
      <c r="M92" s="693">
        <f>БДДС!L33</f>
        <v>0</v>
      </c>
      <c r="N92" s="693">
        <f>БДДС!M33</f>
        <v>0</v>
      </c>
      <c r="O92" s="694">
        <f>БДДС!N33</f>
        <v>0</v>
      </c>
      <c r="P92" s="819"/>
    </row>
    <row r="93" spans="2:16" x14ac:dyDescent="0.2">
      <c r="B93" s="625" t="s">
        <v>194</v>
      </c>
      <c r="C93" s="626"/>
      <c r="D93" s="692">
        <f>БДДС!C51</f>
        <v>0</v>
      </c>
      <c r="E93" s="693">
        <f>БДДС!D51</f>
        <v>0</v>
      </c>
      <c r="F93" s="693">
        <f>БДДС!E51</f>
        <v>0</v>
      </c>
      <c r="G93" s="693">
        <f>БДДС!F51</f>
        <v>0</v>
      </c>
      <c r="H93" s="693">
        <f>БДДС!G51</f>
        <v>0</v>
      </c>
      <c r="I93" s="693">
        <f>БДДС!H51</f>
        <v>0</v>
      </c>
      <c r="J93" s="693">
        <f>БДДС!I51</f>
        <v>0</v>
      </c>
      <c r="K93" s="693">
        <f>БДДС!J51</f>
        <v>0</v>
      </c>
      <c r="L93" s="693">
        <f>БДДС!K51</f>
        <v>0</v>
      </c>
      <c r="M93" s="693">
        <f>БДДС!L51</f>
        <v>0</v>
      </c>
      <c r="N93" s="693">
        <f>БДДС!M51</f>
        <v>0</v>
      </c>
      <c r="O93" s="694">
        <f>БДДС!N51</f>
        <v>0</v>
      </c>
      <c r="P93" s="819"/>
    </row>
    <row r="94" spans="2:16" x14ac:dyDescent="0.2">
      <c r="B94" s="625" t="s">
        <v>195</v>
      </c>
      <c r="C94" s="626"/>
      <c r="D94" s="692">
        <f>(БДДС!C55-БДДС!C13)+(Баланс!D35-Баланс!C35)+(Баланс!D36-Баланс!C36)</f>
        <v>0</v>
      </c>
      <c r="E94" s="693">
        <f>(БДДС!D55-БДДС!D13)+(Баланс!E35-Баланс!D35)+(Баланс!E36-Баланс!D36)</f>
        <v>0</v>
      </c>
      <c r="F94" s="693">
        <f>(БДДС!E55-БДДС!E13)+(Баланс!F35-Баланс!E35)+(Баланс!F36-Баланс!E36)</f>
        <v>0</v>
      </c>
      <c r="G94" s="693">
        <f>(БДДС!F55-БДДС!F13)+(Баланс!G35-Баланс!F35)+(Баланс!G36-Баланс!F36)</f>
        <v>0</v>
      </c>
      <c r="H94" s="693">
        <f>(БДДС!G55-БДДС!G13)+(Баланс!H35-Баланс!G35)+(Баланс!H36-Баланс!G36)</f>
        <v>0</v>
      </c>
      <c r="I94" s="693">
        <f>(БДДС!H55-БДДС!H13)+(Баланс!I35-Баланс!H35)+(Баланс!I36-Баланс!H36)</f>
        <v>0</v>
      </c>
      <c r="J94" s="693">
        <f>(БДДС!I55-БДДС!I13)+(Баланс!J35-Баланс!I35)+(Баланс!J36-Баланс!I36)</f>
        <v>0</v>
      </c>
      <c r="K94" s="693">
        <f>(БДДС!J55-БДДС!J13)+(Баланс!K35-Баланс!J35)+(Баланс!K36-Баланс!J36)</f>
        <v>0</v>
      </c>
      <c r="L94" s="693">
        <f>(БДДС!K55-БДДС!K13)+(Баланс!L35-Баланс!K35)+(Баланс!L36-Баланс!K36)</f>
        <v>0</v>
      </c>
      <c r="M94" s="693">
        <f>(БДДС!L55-БДДС!L13)+(Баланс!M35-Баланс!L35)+(Баланс!M36-Баланс!L36)</f>
        <v>0</v>
      </c>
      <c r="N94" s="693">
        <f>(БДДС!M55-БДДС!M13)+(Баланс!N35-Баланс!M35)+(Баланс!N36-Баланс!M36)</f>
        <v>0</v>
      </c>
      <c r="O94" s="694">
        <f>(БДДС!N55-БДДС!N13)+(Баланс!O35-Баланс!N35)+(Баланс!O36-Баланс!N36)</f>
        <v>0</v>
      </c>
      <c r="P94" s="819"/>
    </row>
    <row r="95" spans="2:16" x14ac:dyDescent="0.2">
      <c r="B95" s="625" t="s">
        <v>247</v>
      </c>
      <c r="C95" s="626"/>
      <c r="D95" s="695"/>
      <c r="E95" s="720"/>
      <c r="F95" s="720"/>
      <c r="G95" s="720"/>
      <c r="H95" s="720"/>
      <c r="I95" s="720">
        <v>22</v>
      </c>
      <c r="J95" s="720">
        <v>22</v>
      </c>
      <c r="K95" s="720"/>
      <c r="L95" s="720"/>
      <c r="M95" s="720"/>
      <c r="N95" s="720"/>
      <c r="O95" s="820"/>
      <c r="P95" s="819"/>
    </row>
    <row r="96" spans="2:16" x14ac:dyDescent="0.2">
      <c r="B96" s="625" t="s">
        <v>238</v>
      </c>
      <c r="C96" s="626"/>
      <c r="D96" s="692" t="e">
        <f>БДР!D12/Баланс!D95</f>
        <v>#DIV/0!</v>
      </c>
      <c r="E96" s="693" t="e">
        <f>БДР!E12/Баланс!E95</f>
        <v>#DIV/0!</v>
      </c>
      <c r="F96" s="693" t="e">
        <f>БДР!F12/Баланс!F95</f>
        <v>#DIV/0!</v>
      </c>
      <c r="G96" s="693" t="e">
        <f>БДР!G12/Баланс!G95</f>
        <v>#DIV/0!</v>
      </c>
      <c r="H96" s="693" t="e">
        <f>БДР!H12/Баланс!H95</f>
        <v>#DIV/0!</v>
      </c>
      <c r="I96" s="693">
        <f>БДР!I12/Баланс!I95</f>
        <v>0</v>
      </c>
      <c r="J96" s="693">
        <f>БДР!J12/Баланс!J95</f>
        <v>0</v>
      </c>
      <c r="K96" s="693" t="e">
        <f>БДР!K12/Баланс!K95</f>
        <v>#DIV/0!</v>
      </c>
      <c r="L96" s="693" t="e">
        <f>БДР!L12/Баланс!L95</f>
        <v>#DIV/0!</v>
      </c>
      <c r="M96" s="693" t="e">
        <f>БДР!M12/Баланс!M95</f>
        <v>#DIV/0!</v>
      </c>
      <c r="N96" s="693" t="e">
        <f>БДР!N12/Баланс!N95</f>
        <v>#DIV/0!</v>
      </c>
      <c r="O96" s="694" t="e">
        <f>БДР!O12/Баланс!O95</f>
        <v>#DIV/0!</v>
      </c>
      <c r="P96" s="819"/>
    </row>
    <row r="97" spans="2:16" x14ac:dyDescent="0.2">
      <c r="B97" s="625" t="s">
        <v>239</v>
      </c>
      <c r="C97" s="626"/>
      <c r="D97" s="692" t="e">
        <f>БДР!D12/('ПРОИЗ расходы'!E33+'АДМХОЗ затраты'!E36+'Комм. затраты'!E37)</f>
        <v>#DIV/0!</v>
      </c>
      <c r="E97" s="693" t="e">
        <f>БДР!E12/('ПРОИЗ расходы'!F33+'АДМХОЗ затраты'!F36+'Комм. затраты'!F37)</f>
        <v>#DIV/0!</v>
      </c>
      <c r="F97" s="693" t="e">
        <f>БДР!F12/('ПРОИЗ расходы'!G33+'АДМХОЗ затраты'!G36+'Комм. затраты'!G37)</f>
        <v>#DIV/0!</v>
      </c>
      <c r="G97" s="693" t="e">
        <f>БДР!G12/('ПРОИЗ расходы'!H33+'АДМХОЗ затраты'!H36+'Комм. затраты'!H37)</f>
        <v>#DIV/0!</v>
      </c>
      <c r="H97" s="693" t="e">
        <f>БДР!H12/('ПРОИЗ расходы'!I33+'АДМХОЗ затраты'!I36+'Комм. затраты'!I37)</f>
        <v>#DIV/0!</v>
      </c>
      <c r="I97" s="693" t="e">
        <f>БДР!I12/('ПРОИЗ расходы'!J33+'АДМХОЗ затраты'!J36+'Комм. затраты'!J37)</f>
        <v>#DIV/0!</v>
      </c>
      <c r="J97" s="693" t="e">
        <f>БДР!J12/('ПРОИЗ расходы'!K33+'АДМХОЗ затраты'!K36+'Комм. затраты'!K37)</f>
        <v>#DIV/0!</v>
      </c>
      <c r="K97" s="693" t="e">
        <f>БДР!K12/('ПРОИЗ расходы'!L33+'АДМХОЗ затраты'!L36+'Комм. затраты'!L37)</f>
        <v>#DIV/0!</v>
      </c>
      <c r="L97" s="693" t="e">
        <f>БДР!L12/('ПРОИЗ расходы'!M33+'АДМХОЗ затраты'!M36+'Комм. затраты'!M37)</f>
        <v>#DIV/0!</v>
      </c>
      <c r="M97" s="693" t="e">
        <f>БДР!M12/('ПРОИЗ расходы'!N33+'АДМХОЗ затраты'!N36+'Комм. затраты'!N37)</f>
        <v>#DIV/0!</v>
      </c>
      <c r="N97" s="693" t="e">
        <f>БДР!N12/('ПРОИЗ расходы'!O33+'АДМХОЗ затраты'!O36+'Комм. затраты'!O37)</f>
        <v>#DIV/0!</v>
      </c>
      <c r="O97" s="694" t="e">
        <f>БДР!O12/('ПРОИЗ расходы'!P33+'АДМХОЗ затраты'!P36+'Комм. затраты'!P37)</f>
        <v>#DIV/0!</v>
      </c>
      <c r="P97" s="819"/>
    </row>
    <row r="98" spans="2:16" x14ac:dyDescent="0.2">
      <c r="B98" s="625" t="s">
        <v>263</v>
      </c>
      <c r="C98" s="626"/>
      <c r="D98" s="630" t="e">
        <f t="shared" ref="D98:O98" si="21">D24/D43</f>
        <v>#DIV/0!</v>
      </c>
      <c r="E98" s="631" t="e">
        <f t="shared" si="21"/>
        <v>#DIV/0!</v>
      </c>
      <c r="F98" s="631" t="e">
        <f t="shared" si="21"/>
        <v>#DIV/0!</v>
      </c>
      <c r="G98" s="631" t="e">
        <f t="shared" si="21"/>
        <v>#DIV/0!</v>
      </c>
      <c r="H98" s="631" t="e">
        <f t="shared" si="21"/>
        <v>#DIV/0!</v>
      </c>
      <c r="I98" s="631" t="e">
        <f t="shared" si="21"/>
        <v>#DIV/0!</v>
      </c>
      <c r="J98" s="631" t="e">
        <f t="shared" si="21"/>
        <v>#DIV/0!</v>
      </c>
      <c r="K98" s="631" t="e">
        <f t="shared" si="21"/>
        <v>#DIV/0!</v>
      </c>
      <c r="L98" s="631" t="e">
        <f t="shared" si="21"/>
        <v>#DIV/0!</v>
      </c>
      <c r="M98" s="631" t="e">
        <f t="shared" si="21"/>
        <v>#DIV/0!</v>
      </c>
      <c r="N98" s="631" t="e">
        <f t="shared" si="21"/>
        <v>#DIV/0!</v>
      </c>
      <c r="O98" s="632" t="e">
        <f t="shared" si="21"/>
        <v>#DIV/0!</v>
      </c>
      <c r="P98" s="814"/>
    </row>
    <row r="99" spans="2:16" x14ac:dyDescent="0.2">
      <c r="B99" s="633" t="s">
        <v>264</v>
      </c>
      <c r="C99" s="634"/>
      <c r="D99" s="635" t="e">
        <f>(D24-D22-D23)/D43</f>
        <v>#DIV/0!</v>
      </c>
      <c r="E99" s="636" t="e">
        <f t="shared" ref="E99:O99" si="22">(E24-E22-E23)/E43</f>
        <v>#DIV/0!</v>
      </c>
      <c r="F99" s="636" t="e">
        <f t="shared" si="22"/>
        <v>#DIV/0!</v>
      </c>
      <c r="G99" s="636" t="e">
        <f t="shared" si="22"/>
        <v>#DIV/0!</v>
      </c>
      <c r="H99" s="636" t="e">
        <f t="shared" si="22"/>
        <v>#DIV/0!</v>
      </c>
      <c r="I99" s="636" t="e">
        <f t="shared" si="22"/>
        <v>#DIV/0!</v>
      </c>
      <c r="J99" s="636" t="e">
        <f t="shared" si="22"/>
        <v>#DIV/0!</v>
      </c>
      <c r="K99" s="636" t="e">
        <f t="shared" si="22"/>
        <v>#DIV/0!</v>
      </c>
      <c r="L99" s="636" t="e">
        <f t="shared" si="22"/>
        <v>#DIV/0!</v>
      </c>
      <c r="M99" s="636" t="e">
        <f t="shared" si="22"/>
        <v>#DIV/0!</v>
      </c>
      <c r="N99" s="636" t="e">
        <f t="shared" si="22"/>
        <v>#DIV/0!</v>
      </c>
      <c r="O99" s="637" t="e">
        <f t="shared" si="22"/>
        <v>#DIV/0!</v>
      </c>
      <c r="P99" s="624"/>
    </row>
  </sheetData>
  <mergeCells count="10">
    <mergeCell ref="A72:M72"/>
    <mergeCell ref="B74:B75"/>
    <mergeCell ref="C74:C75"/>
    <mergeCell ref="D74:O74"/>
    <mergeCell ref="A2:M2"/>
    <mergeCell ref="A3:M3"/>
    <mergeCell ref="A10:A11"/>
    <mergeCell ref="B10:B11"/>
    <mergeCell ref="C10:C11"/>
    <mergeCell ref="D10:O10"/>
  </mergeCells>
  <phoneticPr fontId="2" type="noConversion"/>
  <conditionalFormatting sqref="D90:O94">
    <cfRule type="cellIs" dxfId="0" priority="1" stopIfTrue="1" operator="lessThan">
      <formula>0</formula>
    </cfRule>
  </conditionalFormatting>
  <hyperlinks>
    <hyperlink ref="A1" location="Содержание!A1" display="Вернуться к содержанию"/>
  </hyperlinks>
  <pageMargins left="0.39" right="0.28000000000000003" top="0.27" bottom="0.28999999999999998" header="0.19" footer="0.17"/>
  <pageSetup paperSize="9" scale="65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B48"/>
  <sheetViews>
    <sheetView zoomScale="90" workbookViewId="0">
      <pane xSplit="7" ySplit="6" topLeftCell="H7" activePane="bottomRight" state="frozen"/>
      <selection activeCell="C1" sqref="C1"/>
      <selection pane="topRight" activeCell="H1" sqref="H1"/>
      <selection pane="bottomLeft" activeCell="C7" sqref="C7"/>
      <selection pane="bottomRight" activeCell="C1" sqref="C1"/>
    </sheetView>
  </sheetViews>
  <sheetFormatPr defaultRowHeight="12.75" x14ac:dyDescent="0.2"/>
  <cols>
    <col min="1" max="1" width="12.85546875" style="641" hidden="1" customWidth="1"/>
    <col min="2" max="2" width="12.7109375" style="641" hidden="1" customWidth="1"/>
    <col min="3" max="3" width="16.140625" style="641" customWidth="1"/>
    <col min="4" max="4" width="11.28515625" style="641" hidden="1" customWidth="1"/>
    <col min="5" max="5" width="28.85546875" style="641" customWidth="1"/>
    <col min="6" max="6" width="10" style="674" hidden="1" customWidth="1"/>
    <col min="7" max="7" width="20" style="641" customWidth="1"/>
    <col min="8" max="8" width="9.42578125" style="643" customWidth="1"/>
    <col min="9" max="9" width="8.7109375" style="643" bestFit="1" customWidth="1"/>
    <col min="10" max="10" width="8.28515625" style="643" customWidth="1"/>
    <col min="11" max="19" width="1.85546875" style="643" customWidth="1"/>
    <col min="20" max="20" width="12.140625" style="644" customWidth="1"/>
    <col min="21" max="21" width="11.85546875" style="643" customWidth="1"/>
    <col min="22" max="22" width="9.7109375" style="643" hidden="1" customWidth="1"/>
    <col min="23" max="25" width="10.140625" style="643" bestFit="1" customWidth="1"/>
    <col min="26" max="34" width="1.85546875" style="643" customWidth="1"/>
    <col min="35" max="35" width="11.140625" style="644" customWidth="1"/>
    <col min="36" max="36" width="9.140625" style="641"/>
    <col min="37" max="37" width="16" style="641" customWidth="1"/>
    <col min="38" max="16384" width="9.140625" style="641"/>
  </cols>
  <sheetData>
    <row r="1" spans="1:210" s="117" customFormat="1" ht="18.75" x14ac:dyDescent="0.2">
      <c r="A1" s="115"/>
      <c r="C1" s="12" t="s">
        <v>362</v>
      </c>
      <c r="D1" s="196"/>
      <c r="F1" s="196"/>
      <c r="G1" s="196"/>
      <c r="H1" s="196"/>
      <c r="I1" s="196"/>
      <c r="J1" s="196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  <c r="CR1" s="115"/>
      <c r="CS1" s="115"/>
      <c r="CT1" s="115"/>
      <c r="CU1" s="115"/>
      <c r="CV1" s="115"/>
      <c r="CW1" s="115"/>
      <c r="CX1" s="115"/>
      <c r="CY1" s="115"/>
      <c r="CZ1" s="115"/>
      <c r="DA1" s="115"/>
      <c r="DB1" s="115"/>
      <c r="DC1" s="115"/>
      <c r="DD1" s="115"/>
      <c r="DE1" s="115"/>
      <c r="DF1" s="115"/>
      <c r="DG1" s="115"/>
      <c r="DH1" s="115"/>
      <c r="DI1" s="115"/>
      <c r="DJ1" s="115"/>
      <c r="DK1" s="115"/>
      <c r="DL1" s="115"/>
      <c r="DM1" s="115"/>
      <c r="DN1" s="115"/>
      <c r="DO1" s="115"/>
      <c r="DP1" s="115"/>
      <c r="DQ1" s="115"/>
      <c r="DR1" s="115"/>
      <c r="DS1" s="115"/>
      <c r="DT1" s="115"/>
      <c r="DU1" s="115"/>
      <c r="DV1" s="115"/>
      <c r="DW1" s="115"/>
      <c r="DX1" s="115"/>
      <c r="DY1" s="115"/>
      <c r="DZ1" s="115"/>
      <c r="EA1" s="115"/>
      <c r="EB1" s="115"/>
      <c r="EC1" s="115"/>
      <c r="ED1" s="115"/>
      <c r="EE1" s="115"/>
      <c r="EF1" s="115"/>
      <c r="EG1" s="115"/>
      <c r="EH1" s="115"/>
      <c r="EI1" s="115"/>
      <c r="EJ1" s="115"/>
      <c r="EK1" s="115"/>
      <c r="EL1" s="115"/>
      <c r="EM1" s="115"/>
      <c r="EN1" s="115"/>
      <c r="EO1" s="115"/>
      <c r="EP1" s="115"/>
      <c r="EQ1" s="115"/>
      <c r="ER1" s="115"/>
      <c r="ES1" s="115"/>
      <c r="ET1" s="115"/>
      <c r="EU1" s="115"/>
      <c r="EV1" s="115"/>
      <c r="EW1" s="115"/>
      <c r="EX1" s="115"/>
      <c r="EY1" s="115"/>
      <c r="EZ1" s="115"/>
      <c r="FA1" s="115"/>
      <c r="FB1" s="115"/>
      <c r="FC1" s="115"/>
      <c r="FD1" s="115"/>
      <c r="FE1" s="115"/>
      <c r="FF1" s="115"/>
      <c r="FG1" s="115"/>
      <c r="FH1" s="115"/>
      <c r="FI1" s="115"/>
      <c r="FJ1" s="115"/>
      <c r="FK1" s="115"/>
      <c r="FL1" s="115"/>
      <c r="FM1" s="115"/>
      <c r="FN1" s="115"/>
      <c r="FO1" s="115"/>
      <c r="FP1" s="115"/>
      <c r="FQ1" s="115"/>
      <c r="FR1" s="115"/>
      <c r="FS1" s="115"/>
      <c r="FT1" s="115"/>
      <c r="FU1" s="115"/>
      <c r="FV1" s="115"/>
      <c r="FW1" s="115"/>
      <c r="FX1" s="115"/>
      <c r="FY1" s="115"/>
      <c r="FZ1" s="115"/>
      <c r="GA1" s="115"/>
      <c r="GB1" s="115"/>
      <c r="GC1" s="115"/>
      <c r="GD1" s="115"/>
      <c r="GE1" s="115"/>
      <c r="GF1" s="115"/>
      <c r="GG1" s="115"/>
      <c r="GH1" s="115"/>
      <c r="GI1" s="115"/>
      <c r="GJ1" s="115"/>
      <c r="GK1" s="115"/>
      <c r="GL1" s="115"/>
      <c r="GM1" s="115"/>
      <c r="GN1" s="115"/>
      <c r="GO1" s="115"/>
      <c r="GP1" s="115"/>
      <c r="GQ1" s="115"/>
      <c r="GR1" s="115"/>
      <c r="GS1" s="115"/>
      <c r="GT1" s="115"/>
      <c r="GU1" s="115"/>
      <c r="GV1" s="115"/>
      <c r="GW1" s="115"/>
      <c r="GX1" s="115"/>
      <c r="GY1" s="115"/>
      <c r="GZ1" s="115"/>
      <c r="HA1" s="115"/>
      <c r="HB1" s="115"/>
    </row>
    <row r="2" spans="1:210" s="146" customFormat="1" ht="18.75" x14ac:dyDescent="0.2">
      <c r="C2" s="861"/>
      <c r="D2" s="523"/>
      <c r="E2" s="523"/>
      <c r="F2" s="523"/>
      <c r="G2" s="523"/>
      <c r="H2" s="523"/>
      <c r="I2" s="523"/>
      <c r="J2" s="523"/>
    </row>
    <row r="3" spans="1:210" s="146" customFormat="1" ht="18.75" x14ac:dyDescent="0.2">
      <c r="C3" s="778" t="s">
        <v>1223</v>
      </c>
      <c r="D3" s="523"/>
      <c r="F3" s="523"/>
      <c r="G3" s="523"/>
      <c r="H3" s="523"/>
      <c r="I3" s="523"/>
      <c r="J3" s="523"/>
    </row>
    <row r="4" spans="1:210" x14ac:dyDescent="0.2">
      <c r="B4" s="642"/>
      <c r="C4" s="642"/>
      <c r="D4" s="642"/>
      <c r="E4" s="642"/>
      <c r="F4" s="642"/>
      <c r="G4" s="642"/>
      <c r="H4" s="642"/>
      <c r="Y4" s="799"/>
    </row>
    <row r="5" spans="1:210" s="645" customFormat="1" ht="18" customHeight="1" thickBot="1" x14ac:dyDescent="0.35">
      <c r="B5" s="646"/>
      <c r="D5" s="646" t="s">
        <v>115</v>
      </c>
      <c r="F5" s="685"/>
      <c r="H5" s="779" t="s">
        <v>268</v>
      </c>
      <c r="I5" s="647"/>
      <c r="J5" s="647"/>
      <c r="K5" s="647"/>
      <c r="L5" s="647"/>
      <c r="M5" s="647"/>
      <c r="N5" s="647"/>
      <c r="O5" s="647"/>
      <c r="P5" s="647"/>
      <c r="Q5" s="647"/>
      <c r="R5" s="647"/>
      <c r="S5" s="647"/>
      <c r="T5" s="646"/>
      <c r="U5" s="647"/>
      <c r="V5" s="647"/>
      <c r="W5" s="779" t="s">
        <v>9</v>
      </c>
      <c r="X5" s="647"/>
      <c r="Y5" s="647"/>
      <c r="Z5" s="647"/>
      <c r="AA5" s="647"/>
      <c r="AB5" s="647"/>
      <c r="AC5" s="647"/>
      <c r="AD5" s="647"/>
      <c r="AE5" s="647"/>
      <c r="AF5" s="647"/>
      <c r="AG5" s="647"/>
      <c r="AH5" s="647"/>
      <c r="AI5" s="646"/>
    </row>
    <row r="6" spans="1:210" ht="78" customHeight="1" x14ac:dyDescent="0.2">
      <c r="A6" s="663" t="s">
        <v>365</v>
      </c>
      <c r="B6" s="664" t="s">
        <v>117</v>
      </c>
      <c r="C6" s="664" t="s">
        <v>118</v>
      </c>
      <c r="D6" s="664" t="s">
        <v>127</v>
      </c>
      <c r="E6" s="664" t="s">
        <v>1079</v>
      </c>
      <c r="F6" s="686" t="s">
        <v>128</v>
      </c>
      <c r="G6" s="664" t="s">
        <v>419</v>
      </c>
      <c r="H6" s="796">
        <v>42186</v>
      </c>
      <c r="I6" s="649">
        <f t="shared" ref="I6:S6" si="0">H6+31</f>
        <v>42217</v>
      </c>
      <c r="J6" s="649">
        <f t="shared" si="0"/>
        <v>42248</v>
      </c>
      <c r="K6" s="649">
        <f t="shared" si="0"/>
        <v>42279</v>
      </c>
      <c r="L6" s="649">
        <f t="shared" si="0"/>
        <v>42310</v>
      </c>
      <c r="M6" s="649">
        <f t="shared" si="0"/>
        <v>42341</v>
      </c>
      <c r="N6" s="649">
        <f t="shared" si="0"/>
        <v>42372</v>
      </c>
      <c r="O6" s="649">
        <f t="shared" si="0"/>
        <v>42403</v>
      </c>
      <c r="P6" s="649">
        <f t="shared" si="0"/>
        <v>42434</v>
      </c>
      <c r="Q6" s="649">
        <f t="shared" si="0"/>
        <v>42465</v>
      </c>
      <c r="R6" s="649">
        <f t="shared" si="0"/>
        <v>42496</v>
      </c>
      <c r="S6" s="649">
        <f t="shared" si="0"/>
        <v>42527</v>
      </c>
      <c r="T6" s="650" t="s">
        <v>923</v>
      </c>
      <c r="U6" s="651"/>
      <c r="V6" s="651"/>
      <c r="W6" s="648">
        <f>H6</f>
        <v>42186</v>
      </c>
      <c r="X6" s="651">
        <f t="shared" ref="X6:AH6" si="1">W6+31</f>
        <v>42217</v>
      </c>
      <c r="Y6" s="651">
        <f t="shared" si="1"/>
        <v>42248</v>
      </c>
      <c r="Z6" s="649">
        <f t="shared" si="1"/>
        <v>42279</v>
      </c>
      <c r="AA6" s="649">
        <f t="shared" si="1"/>
        <v>42310</v>
      </c>
      <c r="AB6" s="649">
        <f t="shared" si="1"/>
        <v>42341</v>
      </c>
      <c r="AC6" s="649">
        <f t="shared" si="1"/>
        <v>42372</v>
      </c>
      <c r="AD6" s="649">
        <f t="shared" si="1"/>
        <v>42403</v>
      </c>
      <c r="AE6" s="649">
        <f t="shared" si="1"/>
        <v>42434</v>
      </c>
      <c r="AF6" s="649">
        <f t="shared" si="1"/>
        <v>42465</v>
      </c>
      <c r="AG6" s="649">
        <f t="shared" si="1"/>
        <v>42496</v>
      </c>
      <c r="AH6" s="649">
        <f t="shared" si="1"/>
        <v>42527</v>
      </c>
      <c r="AI6" s="650" t="s">
        <v>923</v>
      </c>
    </row>
    <row r="7" spans="1:210" x14ac:dyDescent="0.2">
      <c r="A7" s="665" t="e">
        <f>CONCATENATE($F7,$D7)</f>
        <v>#N/A</v>
      </c>
      <c r="B7" s="683"/>
      <c r="C7" s="684"/>
      <c r="D7" s="683" t="e">
        <f>VLOOKUP($E7,Справочники!$D$16:$F$146,COLUMN(Справочники!F:F)-3,FALSE)</f>
        <v>#N/A</v>
      </c>
      <c r="E7" s="684"/>
      <c r="F7" s="683" t="e">
        <f>VLOOKUP($G7,Справочники!$D$152:$F$155,COLUMN(Справочники!F:F)-3,FALSE)</f>
        <v>#N/A</v>
      </c>
      <c r="G7" s="684"/>
      <c r="H7" s="919"/>
      <c r="I7" s="920"/>
      <c r="J7" s="860"/>
      <c r="K7" s="860"/>
      <c r="L7" s="860"/>
      <c r="M7" s="860"/>
      <c r="N7" s="860"/>
      <c r="O7" s="860"/>
      <c r="P7" s="860"/>
      <c r="Q7" s="860"/>
      <c r="R7" s="860"/>
      <c r="S7" s="860"/>
      <c r="T7" s="662">
        <f t="shared" ref="T7:T24" si="2">SUM(H7:S7)</f>
        <v>0</v>
      </c>
      <c r="U7" s="654"/>
      <c r="V7" s="654"/>
      <c r="W7" s="921"/>
      <c r="X7" s="922"/>
      <c r="Y7" s="653"/>
      <c r="Z7" s="860"/>
      <c r="AA7" s="860"/>
      <c r="AB7" s="860"/>
      <c r="AC7" s="860"/>
      <c r="AD7" s="860"/>
      <c r="AE7" s="860"/>
      <c r="AF7" s="860"/>
      <c r="AG7" s="860"/>
      <c r="AH7" s="860"/>
      <c r="AI7" s="662">
        <f t="shared" ref="AI7:AI21" si="3">SUM(X7:AH7)</f>
        <v>0</v>
      </c>
    </row>
    <row r="8" spans="1:210" x14ac:dyDescent="0.2">
      <c r="A8" s="665" t="e">
        <f t="shared" ref="A8:A21" si="4">CONCATENATE($F8,$D8)</f>
        <v>#N/A</v>
      </c>
      <c r="B8" s="683"/>
      <c r="C8" s="684"/>
      <c r="D8" s="683" t="e">
        <f>VLOOKUP($E8,Справочники!$D$16:$F$146,COLUMN(Справочники!F:F)-3,FALSE)</f>
        <v>#N/A</v>
      </c>
      <c r="E8" s="684"/>
      <c r="F8" s="683" t="e">
        <f>VLOOKUP($G8,Справочники!$D$152:$F$155,COLUMN(Справочники!F:F)-3,FALSE)</f>
        <v>#N/A</v>
      </c>
      <c r="G8" s="684"/>
      <c r="H8" s="666"/>
      <c r="I8" s="653"/>
      <c r="J8" s="860"/>
      <c r="K8" s="860"/>
      <c r="L8" s="860"/>
      <c r="M8" s="860"/>
      <c r="N8" s="860"/>
      <c r="O8" s="860"/>
      <c r="P8" s="860"/>
      <c r="Q8" s="860"/>
      <c r="R8" s="860"/>
      <c r="S8" s="860"/>
      <c r="T8" s="662">
        <f t="shared" si="2"/>
        <v>0</v>
      </c>
      <c r="U8" s="654"/>
      <c r="V8" s="654"/>
      <c r="W8" s="721"/>
      <c r="X8" s="722"/>
      <c r="Y8" s="722"/>
      <c r="Z8" s="860"/>
      <c r="AA8" s="860"/>
      <c r="AB8" s="860"/>
      <c r="AC8" s="860"/>
      <c r="AD8" s="860"/>
      <c r="AE8" s="860"/>
      <c r="AF8" s="860"/>
      <c r="AG8" s="860"/>
      <c r="AH8" s="860"/>
      <c r="AI8" s="662">
        <f t="shared" si="3"/>
        <v>0</v>
      </c>
    </row>
    <row r="9" spans="1:210" x14ac:dyDescent="0.2">
      <c r="A9" s="665" t="e">
        <f t="shared" si="4"/>
        <v>#N/A</v>
      </c>
      <c r="B9" s="683"/>
      <c r="C9" s="684"/>
      <c r="D9" s="683" t="e">
        <f>VLOOKUP($E9,Справочники!$D$16:$F$146,COLUMN(Справочники!F:F)-3,FALSE)</f>
        <v>#N/A</v>
      </c>
      <c r="E9" s="684"/>
      <c r="F9" s="683" t="e">
        <f>VLOOKUP($G9,Справочники!$D$152:$F$155,COLUMN(Справочники!F:F)-3,FALSE)</f>
        <v>#N/A</v>
      </c>
      <c r="G9" s="684"/>
      <c r="H9" s="666"/>
      <c r="I9" s="653"/>
      <c r="J9" s="860"/>
      <c r="K9" s="860"/>
      <c r="L9" s="860"/>
      <c r="M9" s="860"/>
      <c r="N9" s="860"/>
      <c r="O9" s="860"/>
      <c r="P9" s="860"/>
      <c r="Q9" s="860"/>
      <c r="R9" s="860"/>
      <c r="S9" s="860"/>
      <c r="T9" s="662">
        <f>SUM(H9:S9)</f>
        <v>0</v>
      </c>
      <c r="U9" s="654"/>
      <c r="V9" s="654"/>
      <c r="W9" s="666"/>
      <c r="X9" s="653"/>
      <c r="Y9" s="722"/>
      <c r="Z9" s="860"/>
      <c r="AA9" s="860"/>
      <c r="AB9" s="860"/>
      <c r="AC9" s="860"/>
      <c r="AD9" s="860"/>
      <c r="AE9" s="860"/>
      <c r="AF9" s="860"/>
      <c r="AG9" s="860"/>
      <c r="AH9" s="860"/>
      <c r="AI9" s="662">
        <f>SUM(X9:AH9)</f>
        <v>0</v>
      </c>
    </row>
    <row r="10" spans="1:210" x14ac:dyDescent="0.2">
      <c r="A10" s="665" t="e">
        <f t="shared" si="4"/>
        <v>#N/A</v>
      </c>
      <c r="B10" s="683"/>
      <c r="C10" s="684"/>
      <c r="D10" s="683" t="e">
        <f>VLOOKUP($E10,Справочники!$D$16:$F$146,COLUMN(Справочники!F:F)-3,FALSE)</f>
        <v>#N/A</v>
      </c>
      <c r="E10" s="684"/>
      <c r="F10" s="683" t="e">
        <f>VLOOKUP($G10,Справочники!$D$152:$F$155,COLUMN(Справочники!F:F)-3,FALSE)</f>
        <v>#N/A</v>
      </c>
      <c r="G10" s="684"/>
      <c r="H10" s="666"/>
      <c r="I10" s="653"/>
      <c r="J10" s="860"/>
      <c r="K10" s="860"/>
      <c r="L10" s="860"/>
      <c r="M10" s="860"/>
      <c r="N10" s="860"/>
      <c r="O10" s="860"/>
      <c r="P10" s="860"/>
      <c r="Q10" s="860"/>
      <c r="R10" s="860"/>
      <c r="S10" s="860"/>
      <c r="T10" s="662">
        <f t="shared" si="2"/>
        <v>0</v>
      </c>
      <c r="U10" s="654"/>
      <c r="V10" s="654"/>
      <c r="W10" s="666"/>
      <c r="X10" s="653"/>
      <c r="Y10" s="722"/>
      <c r="Z10" s="860"/>
      <c r="AA10" s="860"/>
      <c r="AB10" s="860"/>
      <c r="AC10" s="860"/>
      <c r="AD10" s="860"/>
      <c r="AE10" s="860"/>
      <c r="AF10" s="860"/>
      <c r="AG10" s="860"/>
      <c r="AH10" s="860"/>
      <c r="AI10" s="662">
        <f t="shared" si="3"/>
        <v>0</v>
      </c>
    </row>
    <row r="11" spans="1:210" x14ac:dyDescent="0.2">
      <c r="A11" s="665" t="e">
        <f t="shared" si="4"/>
        <v>#N/A</v>
      </c>
      <c r="B11" s="683"/>
      <c r="C11" s="684"/>
      <c r="D11" s="683" t="e">
        <f>VLOOKUP($E11,Справочники!$D$16:$F$146,COLUMN(Справочники!F:F)-3,FALSE)</f>
        <v>#N/A</v>
      </c>
      <c r="E11" s="684"/>
      <c r="F11" s="683" t="e">
        <f>VLOOKUP($G11,Справочники!$D$152:$F$155,COLUMN(Справочники!F:F)-3,FALSE)</f>
        <v>#N/A</v>
      </c>
      <c r="G11" s="684"/>
      <c r="H11" s="666"/>
      <c r="I11" s="653"/>
      <c r="J11" s="860"/>
      <c r="K11" s="860"/>
      <c r="L11" s="860"/>
      <c r="M11" s="860"/>
      <c r="N11" s="860"/>
      <c r="O11" s="860"/>
      <c r="P11" s="860"/>
      <c r="Q11" s="860"/>
      <c r="R11" s="860"/>
      <c r="S11" s="860"/>
      <c r="T11" s="662">
        <f t="shared" si="2"/>
        <v>0</v>
      </c>
      <c r="U11" s="654"/>
      <c r="V11" s="654"/>
      <c r="W11" s="666"/>
      <c r="X11" s="653"/>
      <c r="Y11" s="722"/>
      <c r="Z11" s="860"/>
      <c r="AA11" s="860"/>
      <c r="AB11" s="860"/>
      <c r="AC11" s="860"/>
      <c r="AD11" s="860"/>
      <c r="AE11" s="860"/>
      <c r="AF11" s="860"/>
      <c r="AG11" s="860"/>
      <c r="AH11" s="860"/>
      <c r="AI11" s="662">
        <f t="shared" si="3"/>
        <v>0</v>
      </c>
    </row>
    <row r="12" spans="1:210" x14ac:dyDescent="0.2">
      <c r="A12" s="665" t="e">
        <f t="shared" si="4"/>
        <v>#N/A</v>
      </c>
      <c r="B12" s="683"/>
      <c r="C12" s="684"/>
      <c r="D12" s="683" t="e">
        <f>VLOOKUP($E12,Справочники!$D$16:$F$146,COLUMN(Справочники!F:F)-3,FALSE)</f>
        <v>#N/A</v>
      </c>
      <c r="E12" s="684"/>
      <c r="F12" s="683" t="e">
        <f>VLOOKUP($G12,Справочники!$D$152:$F$155,COLUMN(Справочники!F:F)-3,FALSE)</f>
        <v>#N/A</v>
      </c>
      <c r="G12" s="684"/>
      <c r="H12" s="666"/>
      <c r="I12" s="653"/>
      <c r="J12" s="860"/>
      <c r="K12" s="860"/>
      <c r="L12" s="860"/>
      <c r="M12" s="860"/>
      <c r="N12" s="860"/>
      <c r="O12" s="860"/>
      <c r="P12" s="860"/>
      <c r="Q12" s="860"/>
      <c r="R12" s="860"/>
      <c r="S12" s="860"/>
      <c r="T12" s="662">
        <f t="shared" si="2"/>
        <v>0</v>
      </c>
      <c r="U12" s="654"/>
      <c r="V12" s="654"/>
      <c r="W12" s="666"/>
      <c r="X12" s="653"/>
      <c r="Y12" s="722"/>
      <c r="Z12" s="860"/>
      <c r="AA12" s="860"/>
      <c r="AB12" s="860"/>
      <c r="AC12" s="860"/>
      <c r="AD12" s="860"/>
      <c r="AE12" s="860"/>
      <c r="AF12" s="860"/>
      <c r="AG12" s="860"/>
      <c r="AH12" s="860"/>
      <c r="AI12" s="662">
        <f t="shared" si="3"/>
        <v>0</v>
      </c>
    </row>
    <row r="13" spans="1:210" x14ac:dyDescent="0.2">
      <c r="A13" s="665" t="e">
        <f t="shared" si="4"/>
        <v>#N/A</v>
      </c>
      <c r="B13" s="683"/>
      <c r="C13" s="684"/>
      <c r="D13" s="683" t="e">
        <f>VLOOKUP($E13,Справочники!$D$16:$F$146,COLUMN(Справочники!F:F)-3,FALSE)</f>
        <v>#N/A</v>
      </c>
      <c r="E13" s="684"/>
      <c r="F13" s="683" t="e">
        <f>VLOOKUP($G13,Справочники!$D$152:$F$155,COLUMN(Справочники!F:F)-3,FALSE)</f>
        <v>#N/A</v>
      </c>
      <c r="G13" s="684"/>
      <c r="H13" s="666"/>
      <c r="I13" s="653"/>
      <c r="J13" s="860"/>
      <c r="K13" s="860"/>
      <c r="L13" s="860"/>
      <c r="M13" s="860"/>
      <c r="N13" s="860"/>
      <c r="O13" s="860"/>
      <c r="P13" s="860"/>
      <c r="Q13" s="860"/>
      <c r="R13" s="860"/>
      <c r="S13" s="860"/>
      <c r="T13" s="662">
        <f t="shared" si="2"/>
        <v>0</v>
      </c>
      <c r="U13" s="654"/>
      <c r="V13" s="654"/>
      <c r="W13" s="666"/>
      <c r="X13" s="653"/>
      <c r="Y13" s="722"/>
      <c r="Z13" s="860"/>
      <c r="AA13" s="860"/>
      <c r="AB13" s="860"/>
      <c r="AC13" s="860"/>
      <c r="AD13" s="860"/>
      <c r="AE13" s="860"/>
      <c r="AF13" s="860"/>
      <c r="AG13" s="860"/>
      <c r="AH13" s="860"/>
      <c r="AI13" s="662">
        <f t="shared" si="3"/>
        <v>0</v>
      </c>
    </row>
    <row r="14" spans="1:210" x14ac:dyDescent="0.2">
      <c r="A14" s="665" t="e">
        <f t="shared" si="4"/>
        <v>#N/A</v>
      </c>
      <c r="B14" s="683"/>
      <c r="C14" s="684"/>
      <c r="D14" s="683" t="e">
        <f>VLOOKUP($E14,Справочники!$D$16:$F$146,COLUMN(Справочники!F:F)-3,FALSE)</f>
        <v>#N/A</v>
      </c>
      <c r="E14" s="684"/>
      <c r="F14" s="683" t="e">
        <f>VLOOKUP($G14,Справочники!$D$152:$F$155,COLUMN(Справочники!F:F)-3,FALSE)</f>
        <v>#N/A</v>
      </c>
      <c r="G14" s="684"/>
      <c r="H14" s="666"/>
      <c r="I14" s="653"/>
      <c r="J14" s="860"/>
      <c r="K14" s="860"/>
      <c r="L14" s="860"/>
      <c r="M14" s="860"/>
      <c r="N14" s="860"/>
      <c r="O14" s="860"/>
      <c r="P14" s="860"/>
      <c r="Q14" s="860"/>
      <c r="R14" s="860"/>
      <c r="S14" s="860"/>
      <c r="T14" s="662">
        <f t="shared" si="2"/>
        <v>0</v>
      </c>
      <c r="U14" s="654"/>
      <c r="V14" s="654"/>
      <c r="W14" s="666"/>
      <c r="X14" s="653"/>
      <c r="Y14" s="722"/>
      <c r="Z14" s="860"/>
      <c r="AA14" s="860"/>
      <c r="AB14" s="860"/>
      <c r="AC14" s="860"/>
      <c r="AD14" s="860"/>
      <c r="AE14" s="860"/>
      <c r="AF14" s="860"/>
      <c r="AG14" s="860"/>
      <c r="AH14" s="860"/>
      <c r="AI14" s="662">
        <f t="shared" si="3"/>
        <v>0</v>
      </c>
    </row>
    <row r="15" spans="1:210" x14ac:dyDescent="0.2">
      <c r="A15" s="665" t="e">
        <f t="shared" si="4"/>
        <v>#N/A</v>
      </c>
      <c r="B15" s="683"/>
      <c r="C15" s="684"/>
      <c r="D15" s="683" t="e">
        <f>VLOOKUP($E15,Справочники!$D$16:$F$146,COLUMN(Справочники!F:F)-3,FALSE)</f>
        <v>#N/A</v>
      </c>
      <c r="E15" s="684"/>
      <c r="F15" s="683" t="e">
        <f>VLOOKUP($G15,Справочники!$D$152:$F$155,COLUMN(Справочники!F:F)-3,FALSE)</f>
        <v>#N/A</v>
      </c>
      <c r="G15" s="684"/>
      <c r="H15" s="666"/>
      <c r="I15" s="653"/>
      <c r="J15" s="860"/>
      <c r="K15" s="860"/>
      <c r="L15" s="860"/>
      <c r="M15" s="860"/>
      <c r="N15" s="860"/>
      <c r="O15" s="860"/>
      <c r="P15" s="860"/>
      <c r="Q15" s="860"/>
      <c r="R15" s="860"/>
      <c r="S15" s="860"/>
      <c r="T15" s="662">
        <f t="shared" si="2"/>
        <v>0</v>
      </c>
      <c r="U15" s="654"/>
      <c r="V15" s="654"/>
      <c r="W15" s="666"/>
      <c r="X15" s="653"/>
      <c r="Y15" s="722"/>
      <c r="Z15" s="860"/>
      <c r="AA15" s="860"/>
      <c r="AB15" s="860"/>
      <c r="AC15" s="860"/>
      <c r="AD15" s="860"/>
      <c r="AE15" s="860"/>
      <c r="AF15" s="860"/>
      <c r="AG15" s="860"/>
      <c r="AH15" s="860"/>
      <c r="AI15" s="662">
        <f t="shared" si="3"/>
        <v>0</v>
      </c>
    </row>
    <row r="16" spans="1:210" x14ac:dyDescent="0.2">
      <c r="A16" s="665" t="e">
        <f t="shared" si="4"/>
        <v>#N/A</v>
      </c>
      <c r="B16" s="683"/>
      <c r="C16" s="684"/>
      <c r="D16" s="683" t="e">
        <f>VLOOKUP($E16,Справочники!$D$16:$F$146,COLUMN(Справочники!F:F)-3,FALSE)</f>
        <v>#N/A</v>
      </c>
      <c r="E16" s="684"/>
      <c r="F16" s="683" t="e">
        <f>VLOOKUP($G16,Справочники!$D$152:$F$155,COLUMN(Справочники!F:F)-3,FALSE)</f>
        <v>#N/A</v>
      </c>
      <c r="G16" s="684"/>
      <c r="H16" s="666"/>
      <c r="I16" s="653"/>
      <c r="J16" s="860"/>
      <c r="K16" s="860"/>
      <c r="L16" s="860"/>
      <c r="M16" s="860"/>
      <c r="N16" s="860"/>
      <c r="O16" s="860"/>
      <c r="P16" s="860"/>
      <c r="Q16" s="860"/>
      <c r="R16" s="860"/>
      <c r="S16" s="860"/>
      <c r="T16" s="662">
        <f t="shared" si="2"/>
        <v>0</v>
      </c>
      <c r="U16" s="654"/>
      <c r="V16" s="654"/>
      <c r="W16" s="666"/>
      <c r="X16" s="653"/>
      <c r="Y16" s="722"/>
      <c r="Z16" s="860"/>
      <c r="AA16" s="860"/>
      <c r="AB16" s="860"/>
      <c r="AC16" s="860"/>
      <c r="AD16" s="860"/>
      <c r="AE16" s="860"/>
      <c r="AF16" s="860"/>
      <c r="AG16" s="860"/>
      <c r="AH16" s="860"/>
      <c r="AI16" s="662">
        <f t="shared" si="3"/>
        <v>0</v>
      </c>
    </row>
    <row r="17" spans="1:35" x14ac:dyDescent="0.2">
      <c r="A17" s="665" t="e">
        <f t="shared" si="4"/>
        <v>#N/A</v>
      </c>
      <c r="B17" s="683"/>
      <c r="C17" s="684"/>
      <c r="D17" s="683" t="e">
        <f>VLOOKUP($E17,Справочники!$D$16:$F$146,COLUMN(Справочники!F:F)-3,FALSE)</f>
        <v>#N/A</v>
      </c>
      <c r="E17" s="684"/>
      <c r="F17" s="683" t="e">
        <f>VLOOKUP($G17,Справочники!$D$152:$F$155,COLUMN(Справочники!F:F)-3,FALSE)</f>
        <v>#N/A</v>
      </c>
      <c r="G17" s="684"/>
      <c r="H17" s="653"/>
      <c r="I17" s="653"/>
      <c r="J17" s="860"/>
      <c r="K17" s="860"/>
      <c r="L17" s="860"/>
      <c r="M17" s="860"/>
      <c r="N17" s="860"/>
      <c r="O17" s="860"/>
      <c r="P17" s="860"/>
      <c r="Q17" s="860"/>
      <c r="R17" s="860"/>
      <c r="S17" s="860"/>
      <c r="T17" s="662">
        <f t="shared" si="2"/>
        <v>0</v>
      </c>
      <c r="U17" s="654"/>
      <c r="V17" s="654"/>
      <c r="W17" s="666"/>
      <c r="X17" s="653"/>
      <c r="Y17" s="722"/>
      <c r="Z17" s="860"/>
      <c r="AA17" s="860"/>
      <c r="AB17" s="860"/>
      <c r="AC17" s="860"/>
      <c r="AD17" s="860"/>
      <c r="AE17" s="860"/>
      <c r="AF17" s="860"/>
      <c r="AG17" s="860"/>
      <c r="AH17" s="860"/>
      <c r="AI17" s="662">
        <f t="shared" si="3"/>
        <v>0</v>
      </c>
    </row>
    <row r="18" spans="1:35" x14ac:dyDescent="0.2">
      <c r="A18" s="665" t="e">
        <f t="shared" si="4"/>
        <v>#N/A</v>
      </c>
      <c r="B18" s="683"/>
      <c r="C18" s="684"/>
      <c r="D18" s="683" t="e">
        <f>VLOOKUP($E18,Справочники!$D$16:$F$146,COLUMN(Справочники!F:F)-3,FALSE)</f>
        <v>#N/A</v>
      </c>
      <c r="E18" s="684"/>
      <c r="F18" s="683" t="e">
        <f>VLOOKUP($G18,Справочники!$D$152:$F$155,COLUMN(Справочники!F:F)-3,FALSE)</f>
        <v>#N/A</v>
      </c>
      <c r="G18" s="684"/>
      <c r="H18" s="653"/>
      <c r="I18" s="653"/>
      <c r="J18" s="860"/>
      <c r="K18" s="860"/>
      <c r="L18" s="860"/>
      <c r="M18" s="860"/>
      <c r="N18" s="860"/>
      <c r="O18" s="860"/>
      <c r="P18" s="860"/>
      <c r="Q18" s="860"/>
      <c r="R18" s="860"/>
      <c r="S18" s="860"/>
      <c r="T18" s="662">
        <f t="shared" si="2"/>
        <v>0</v>
      </c>
      <c r="U18" s="654"/>
      <c r="V18" s="654"/>
      <c r="W18" s="666"/>
      <c r="X18" s="653"/>
      <c r="Y18" s="722"/>
      <c r="Z18" s="860"/>
      <c r="AA18" s="860"/>
      <c r="AB18" s="860"/>
      <c r="AC18" s="860"/>
      <c r="AD18" s="860"/>
      <c r="AE18" s="860"/>
      <c r="AF18" s="860"/>
      <c r="AG18" s="860"/>
      <c r="AH18" s="860"/>
      <c r="AI18" s="662">
        <f t="shared" si="3"/>
        <v>0</v>
      </c>
    </row>
    <row r="19" spans="1:35" x14ac:dyDescent="0.2">
      <c r="A19" s="665" t="e">
        <f t="shared" si="4"/>
        <v>#N/A</v>
      </c>
      <c r="B19" s="683"/>
      <c r="C19" s="684"/>
      <c r="D19" s="683" t="e">
        <f>VLOOKUP($E19,Справочники!$D$16:$F$146,COLUMN(Справочники!F:F)-3,FALSE)</f>
        <v>#N/A</v>
      </c>
      <c r="E19" s="684"/>
      <c r="F19" s="683" t="e">
        <f>VLOOKUP($G19,Справочники!$D$152:$F$155,COLUMN(Справочники!F:F)-3,FALSE)</f>
        <v>#N/A</v>
      </c>
      <c r="G19" s="684"/>
      <c r="H19" s="653"/>
      <c r="I19" s="653"/>
      <c r="J19" s="860"/>
      <c r="K19" s="860"/>
      <c r="L19" s="860"/>
      <c r="M19" s="860"/>
      <c r="N19" s="860"/>
      <c r="O19" s="860"/>
      <c r="P19" s="860"/>
      <c r="Q19" s="860"/>
      <c r="R19" s="860"/>
      <c r="S19" s="860"/>
      <c r="T19" s="662">
        <f t="shared" si="2"/>
        <v>0</v>
      </c>
      <c r="U19" s="654"/>
      <c r="V19" s="654"/>
      <c r="W19" s="666"/>
      <c r="X19" s="653"/>
      <c r="Y19" s="722"/>
      <c r="Z19" s="860"/>
      <c r="AA19" s="860"/>
      <c r="AB19" s="860"/>
      <c r="AC19" s="860"/>
      <c r="AD19" s="860"/>
      <c r="AE19" s="860"/>
      <c r="AF19" s="860"/>
      <c r="AG19" s="860"/>
      <c r="AH19" s="860"/>
      <c r="AI19" s="662">
        <f t="shared" si="3"/>
        <v>0</v>
      </c>
    </row>
    <row r="20" spans="1:35" x14ac:dyDescent="0.2">
      <c r="A20" s="665" t="e">
        <f t="shared" si="4"/>
        <v>#N/A</v>
      </c>
      <c r="B20" s="683"/>
      <c r="C20" s="684"/>
      <c r="D20" s="683" t="e">
        <f>VLOOKUP($E20,Справочники!$D$16:$F$146,COLUMN(Справочники!F:F)-3,FALSE)</f>
        <v>#N/A</v>
      </c>
      <c r="E20" s="684"/>
      <c r="F20" s="683" t="e">
        <f>VLOOKUP($G20,Справочники!$D$152:$F$155,COLUMN(Справочники!F:F)-3,FALSE)</f>
        <v>#N/A</v>
      </c>
      <c r="G20" s="684"/>
      <c r="H20" s="653"/>
      <c r="I20" s="653"/>
      <c r="J20" s="860"/>
      <c r="K20" s="860"/>
      <c r="L20" s="860"/>
      <c r="M20" s="860"/>
      <c r="N20" s="860"/>
      <c r="O20" s="860"/>
      <c r="P20" s="860"/>
      <c r="Q20" s="860"/>
      <c r="R20" s="860"/>
      <c r="S20" s="860"/>
      <c r="T20" s="662">
        <f t="shared" si="2"/>
        <v>0</v>
      </c>
      <c r="U20" s="654"/>
      <c r="V20" s="654"/>
      <c r="W20" s="666"/>
      <c r="X20" s="653"/>
      <c r="Y20" s="722"/>
      <c r="Z20" s="860"/>
      <c r="AA20" s="860"/>
      <c r="AB20" s="860"/>
      <c r="AC20" s="860"/>
      <c r="AD20" s="860"/>
      <c r="AE20" s="860"/>
      <c r="AF20" s="860"/>
      <c r="AG20" s="860"/>
      <c r="AH20" s="860"/>
      <c r="AI20" s="662">
        <f t="shared" si="3"/>
        <v>0</v>
      </c>
    </row>
    <row r="21" spans="1:35" x14ac:dyDescent="0.2">
      <c r="A21" s="665" t="e">
        <f t="shared" si="4"/>
        <v>#N/A</v>
      </c>
      <c r="B21" s="683"/>
      <c r="C21" s="684"/>
      <c r="D21" s="683" t="e">
        <f>VLOOKUP($E21,Справочники!$D$16:$F$146,COLUMN(Справочники!F:F)-3,FALSE)</f>
        <v>#N/A</v>
      </c>
      <c r="E21" s="684"/>
      <c r="F21" s="683" t="e">
        <f>VLOOKUP($G21,Справочники!$D$152:$F$155,COLUMN(Справочники!F:F)-3,FALSE)</f>
        <v>#N/A</v>
      </c>
      <c r="G21" s="684"/>
      <c r="H21" s="653"/>
      <c r="I21" s="653"/>
      <c r="J21" s="860"/>
      <c r="K21" s="860"/>
      <c r="L21" s="860"/>
      <c r="M21" s="860"/>
      <c r="N21" s="860"/>
      <c r="O21" s="860"/>
      <c r="P21" s="860"/>
      <c r="Q21" s="860"/>
      <c r="R21" s="860"/>
      <c r="S21" s="860"/>
      <c r="T21" s="662">
        <f t="shared" si="2"/>
        <v>0</v>
      </c>
      <c r="U21" s="654"/>
      <c r="V21" s="654"/>
      <c r="W21" s="666"/>
      <c r="X21" s="653"/>
      <c r="Y21" s="722"/>
      <c r="Z21" s="860"/>
      <c r="AA21" s="860"/>
      <c r="AB21" s="860"/>
      <c r="AC21" s="860"/>
      <c r="AD21" s="860"/>
      <c r="AE21" s="860"/>
      <c r="AF21" s="860"/>
      <c r="AG21" s="860"/>
      <c r="AH21" s="860"/>
      <c r="AI21" s="662">
        <f t="shared" si="3"/>
        <v>0</v>
      </c>
    </row>
    <row r="22" spans="1:35" x14ac:dyDescent="0.2">
      <c r="A22" s="665"/>
      <c r="B22" s="683"/>
      <c r="C22" s="684"/>
      <c r="D22" s="683"/>
      <c r="E22" s="684"/>
      <c r="F22" s="683"/>
      <c r="G22" s="684"/>
      <c r="H22" s="897"/>
      <c r="I22" s="653"/>
      <c r="J22" s="860"/>
      <c r="K22" s="860"/>
      <c r="L22" s="860"/>
      <c r="M22" s="860"/>
      <c r="N22" s="860"/>
      <c r="O22" s="860"/>
      <c r="P22" s="860"/>
      <c r="Q22" s="860"/>
      <c r="R22" s="860"/>
      <c r="S22" s="860"/>
      <c r="T22" s="662">
        <f t="shared" si="2"/>
        <v>0</v>
      </c>
      <c r="U22" s="654"/>
      <c r="V22" s="654"/>
      <c r="W22" s="666"/>
      <c r="X22" s="653"/>
      <c r="Y22" s="722"/>
      <c r="Z22" s="860"/>
      <c r="AA22" s="860"/>
      <c r="AB22" s="860"/>
      <c r="AC22" s="860"/>
      <c r="AD22" s="860"/>
      <c r="AE22" s="860"/>
      <c r="AF22" s="860"/>
      <c r="AG22" s="860"/>
      <c r="AH22" s="860"/>
      <c r="AI22" s="662"/>
    </row>
    <row r="23" spans="1:35" x14ac:dyDescent="0.2">
      <c r="A23" s="665"/>
      <c r="B23" s="683"/>
      <c r="C23" s="684"/>
      <c r="D23" s="683"/>
      <c r="E23" s="684"/>
      <c r="F23" s="683"/>
      <c r="G23" s="684"/>
      <c r="H23" s="897"/>
      <c r="I23" s="653"/>
      <c r="J23" s="860"/>
      <c r="K23" s="860"/>
      <c r="L23" s="860"/>
      <c r="M23" s="860"/>
      <c r="N23" s="860"/>
      <c r="O23" s="860"/>
      <c r="P23" s="860"/>
      <c r="Q23" s="860"/>
      <c r="R23" s="860"/>
      <c r="S23" s="860"/>
      <c r="T23" s="662">
        <f t="shared" si="2"/>
        <v>0</v>
      </c>
      <c r="U23" s="654"/>
      <c r="V23" s="654"/>
      <c r="W23" s="666"/>
      <c r="X23" s="653"/>
      <c r="Y23" s="722"/>
      <c r="Z23" s="860"/>
      <c r="AA23" s="860"/>
      <c r="AB23" s="860"/>
      <c r="AC23" s="860"/>
      <c r="AD23" s="860"/>
      <c r="AE23" s="860"/>
      <c r="AF23" s="860"/>
      <c r="AG23" s="860"/>
      <c r="AH23" s="860"/>
      <c r="AI23" s="662"/>
    </row>
    <row r="24" spans="1:35" x14ac:dyDescent="0.2">
      <c r="A24" s="665" t="e">
        <f>CONCATENATE($F24,$D24)</f>
        <v>#N/A</v>
      </c>
      <c r="B24" s="683"/>
      <c r="C24" s="684"/>
      <c r="D24" s="683" t="e">
        <f>VLOOKUP($E24,Справочники!$D$16:$F$146,COLUMN(Справочники!F:F)-3,FALSE)</f>
        <v>#N/A</v>
      </c>
      <c r="E24" s="684"/>
      <c r="F24" s="683" t="e">
        <f>VLOOKUP($G24,Справочники!$D$152:$F$155,COLUMN(Справочники!F:F)-3,FALSE)</f>
        <v>#N/A</v>
      </c>
      <c r="G24" s="684"/>
      <c r="H24" s="667"/>
      <c r="I24" s="653"/>
      <c r="J24" s="653"/>
      <c r="K24" s="653"/>
      <c r="L24" s="653"/>
      <c r="M24" s="653"/>
      <c r="N24" s="653"/>
      <c r="O24" s="653"/>
      <c r="P24" s="653"/>
      <c r="Q24" s="653"/>
      <c r="R24" s="653"/>
      <c r="S24" s="653"/>
      <c r="T24" s="662">
        <f t="shared" si="2"/>
        <v>0</v>
      </c>
      <c r="U24" s="654"/>
      <c r="V24" s="654"/>
      <c r="W24" s="666"/>
      <c r="X24" s="653"/>
      <c r="Y24" s="653"/>
      <c r="Z24" s="653"/>
      <c r="AA24" s="653"/>
      <c r="AB24" s="653"/>
      <c r="AC24" s="653"/>
      <c r="AD24" s="653"/>
      <c r="AE24" s="653"/>
      <c r="AF24" s="653"/>
      <c r="AG24" s="653"/>
      <c r="AH24" s="653"/>
      <c r="AI24" s="662">
        <f>SUM(X24:AH24)</f>
        <v>0</v>
      </c>
    </row>
    <row r="25" spans="1:35" s="674" customFormat="1" ht="15" customHeight="1" x14ac:dyDescent="0.2">
      <c r="A25" s="669"/>
      <c r="B25" s="675" t="s">
        <v>378</v>
      </c>
      <c r="C25" s="768"/>
      <c r="D25" s="675"/>
      <c r="E25" s="747" t="s">
        <v>379</v>
      </c>
      <c r="F25" s="687" t="s">
        <v>378</v>
      </c>
      <c r="G25" s="678" t="str">
        <f>VLOOKUP($F25,ВИДГП,COLUMN(Справочники!D:D)-1,FALSE)</f>
        <v xml:space="preserve"> -</v>
      </c>
      <c r="H25" s="792"/>
      <c r="I25" s="777"/>
      <c r="J25" s="777"/>
      <c r="K25" s="777"/>
      <c r="L25" s="777"/>
      <c r="M25" s="777"/>
      <c r="N25" s="777"/>
      <c r="O25" s="777"/>
      <c r="P25" s="777"/>
      <c r="Q25" s="777"/>
      <c r="R25" s="777"/>
      <c r="S25" s="777"/>
      <c r="T25" s="673"/>
      <c r="U25" s="672"/>
      <c r="V25" s="672"/>
      <c r="W25" s="671"/>
      <c r="X25" s="672"/>
      <c r="Y25" s="672"/>
      <c r="Z25" s="777"/>
      <c r="AA25" s="777"/>
      <c r="AB25" s="777"/>
      <c r="AC25" s="777"/>
      <c r="AD25" s="777"/>
      <c r="AE25" s="777"/>
      <c r="AF25" s="777"/>
      <c r="AG25" s="777"/>
      <c r="AH25" s="777"/>
      <c r="AI25" s="673"/>
    </row>
    <row r="26" spans="1:35" x14ac:dyDescent="0.2">
      <c r="E26" s="670"/>
      <c r="H26" s="707">
        <f>SUM(H7:H25)</f>
        <v>0</v>
      </c>
      <c r="I26" s="707">
        <f t="shared" ref="I26:S26" si="5">SUM(I7:I25)</f>
        <v>0</v>
      </c>
      <c r="J26" s="707">
        <f t="shared" si="5"/>
        <v>0</v>
      </c>
      <c r="K26" s="707">
        <f t="shared" si="5"/>
        <v>0</v>
      </c>
      <c r="L26" s="707">
        <f t="shared" si="5"/>
        <v>0</v>
      </c>
      <c r="M26" s="707">
        <f t="shared" si="5"/>
        <v>0</v>
      </c>
      <c r="N26" s="707">
        <f t="shared" si="5"/>
        <v>0</v>
      </c>
      <c r="O26" s="707">
        <f t="shared" si="5"/>
        <v>0</v>
      </c>
      <c r="P26" s="707">
        <f t="shared" si="5"/>
        <v>0</v>
      </c>
      <c r="Q26" s="707">
        <f t="shared" si="5"/>
        <v>0</v>
      </c>
      <c r="R26" s="707">
        <f t="shared" si="5"/>
        <v>0</v>
      </c>
      <c r="S26" s="707">
        <f t="shared" si="5"/>
        <v>0</v>
      </c>
      <c r="T26" s="717">
        <f>SUM(H26:S26)</f>
        <v>0</v>
      </c>
      <c r="U26" s="655"/>
      <c r="V26" s="655"/>
      <c r="W26" s="889">
        <f>SUM(W7:W25)</f>
        <v>0</v>
      </c>
      <c r="X26" s="707">
        <f t="shared" ref="X26:AH26" si="6">SUM(X7:X25)</f>
        <v>0</v>
      </c>
      <c r="Y26" s="707">
        <f t="shared" si="6"/>
        <v>0</v>
      </c>
      <c r="Z26" s="707">
        <f t="shared" si="6"/>
        <v>0</v>
      </c>
      <c r="AA26" s="707">
        <f t="shared" si="6"/>
        <v>0</v>
      </c>
      <c r="AB26" s="707">
        <f t="shared" si="6"/>
        <v>0</v>
      </c>
      <c r="AC26" s="707">
        <f t="shared" si="6"/>
        <v>0</v>
      </c>
      <c r="AD26" s="707">
        <f t="shared" si="6"/>
        <v>0</v>
      </c>
      <c r="AE26" s="707">
        <f t="shared" si="6"/>
        <v>0</v>
      </c>
      <c r="AF26" s="707">
        <f t="shared" si="6"/>
        <v>0</v>
      </c>
      <c r="AG26" s="707">
        <f t="shared" si="6"/>
        <v>0</v>
      </c>
      <c r="AH26" s="707">
        <f t="shared" si="6"/>
        <v>0</v>
      </c>
      <c r="AI26" s="657">
        <f>SUM(AI24:AI25)</f>
        <v>0</v>
      </c>
    </row>
    <row r="27" spans="1:35" x14ac:dyDescent="0.2">
      <c r="H27" s="655"/>
      <c r="T27" s="658"/>
      <c r="V27" s="658"/>
      <c r="AI27" s="658"/>
    </row>
    <row r="28" spans="1:35" x14ac:dyDescent="0.2">
      <c r="G28" s="643" t="s">
        <v>174</v>
      </c>
      <c r="H28" s="655"/>
      <c r="T28" s="723"/>
      <c r="V28" s="723"/>
      <c r="AI28" s="723"/>
    </row>
    <row r="29" spans="1:35" x14ac:dyDescent="0.2">
      <c r="U29" s="898"/>
    </row>
    <row r="30" spans="1:35" x14ac:dyDescent="0.2">
      <c r="T30" s="899"/>
    </row>
    <row r="31" spans="1:35" x14ac:dyDescent="0.2">
      <c r="U31" s="898"/>
      <c r="W31" s="655"/>
    </row>
    <row r="32" spans="1:35" ht="18.75" x14ac:dyDescent="0.2">
      <c r="D32" s="523"/>
      <c r="E32" s="523" t="s">
        <v>1224</v>
      </c>
      <c r="F32" s="523"/>
      <c r="G32" s="523"/>
      <c r="H32" s="523"/>
    </row>
    <row r="33" spans="1:35" s="645" customFormat="1" ht="18" customHeight="1" thickBot="1" x14ac:dyDescent="0.25">
      <c r="B33" s="646"/>
      <c r="D33" s="646" t="s">
        <v>115</v>
      </c>
      <c r="F33" s="685"/>
      <c r="H33" s="646" t="s">
        <v>1059</v>
      </c>
      <c r="I33" s="647"/>
      <c r="J33" s="647"/>
      <c r="K33" s="647"/>
      <c r="L33" s="647"/>
      <c r="M33" s="647"/>
      <c r="N33" s="647"/>
      <c r="O33" s="647"/>
      <c r="P33" s="647"/>
      <c r="Q33" s="647"/>
      <c r="R33" s="647"/>
      <c r="S33" s="647"/>
      <c r="T33" s="646"/>
      <c r="U33" s="647"/>
      <c r="V33" s="647"/>
      <c r="W33" s="646" t="s">
        <v>9</v>
      </c>
      <c r="X33" s="647"/>
      <c r="Y33" s="647"/>
      <c r="Z33" s="647"/>
      <c r="AA33" s="647"/>
      <c r="AB33" s="647"/>
      <c r="AC33" s="647"/>
      <c r="AD33" s="647"/>
      <c r="AE33" s="647"/>
      <c r="AF33" s="647"/>
      <c r="AG33" s="647"/>
      <c r="AH33" s="647"/>
      <c r="AI33" s="646"/>
    </row>
    <row r="34" spans="1:35" ht="78" customHeight="1" x14ac:dyDescent="0.2">
      <c r="A34" s="663" t="s">
        <v>365</v>
      </c>
      <c r="B34" s="664" t="s">
        <v>117</v>
      </c>
      <c r="C34" s="664" t="s">
        <v>118</v>
      </c>
      <c r="D34" s="664" t="s">
        <v>127</v>
      </c>
      <c r="E34" s="664" t="s">
        <v>1079</v>
      </c>
      <c r="F34" s="686" t="s">
        <v>128</v>
      </c>
      <c r="G34" s="664" t="s">
        <v>419</v>
      </c>
      <c r="H34" s="648">
        <f>H6</f>
        <v>42186</v>
      </c>
      <c r="I34" s="649">
        <f t="shared" ref="I34:S34" si="7">H34+31</f>
        <v>42217</v>
      </c>
      <c r="J34" s="649">
        <f t="shared" si="7"/>
        <v>42248</v>
      </c>
      <c r="K34" s="649">
        <f t="shared" si="7"/>
        <v>42279</v>
      </c>
      <c r="L34" s="649">
        <f t="shared" si="7"/>
        <v>42310</v>
      </c>
      <c r="M34" s="649">
        <f t="shared" si="7"/>
        <v>42341</v>
      </c>
      <c r="N34" s="649">
        <f t="shared" si="7"/>
        <v>42372</v>
      </c>
      <c r="O34" s="649">
        <f t="shared" si="7"/>
        <v>42403</v>
      </c>
      <c r="P34" s="649">
        <f t="shared" si="7"/>
        <v>42434</v>
      </c>
      <c r="Q34" s="649">
        <f t="shared" si="7"/>
        <v>42465</v>
      </c>
      <c r="R34" s="649">
        <f t="shared" si="7"/>
        <v>42496</v>
      </c>
      <c r="S34" s="649">
        <f t="shared" si="7"/>
        <v>42527</v>
      </c>
      <c r="T34" s="650" t="s">
        <v>923</v>
      </c>
      <c r="U34" s="651"/>
      <c r="V34" s="651"/>
      <c r="W34" s="648">
        <f>H6</f>
        <v>42186</v>
      </c>
      <c r="X34" s="651">
        <f t="shared" ref="X34:AH34" si="8">W34+31</f>
        <v>42217</v>
      </c>
      <c r="Y34" s="651">
        <f t="shared" si="8"/>
        <v>42248</v>
      </c>
      <c r="Z34" s="649">
        <f t="shared" si="8"/>
        <v>42279</v>
      </c>
      <c r="AA34" s="649">
        <f t="shared" si="8"/>
        <v>42310</v>
      </c>
      <c r="AB34" s="649">
        <f t="shared" si="8"/>
        <v>42341</v>
      </c>
      <c r="AC34" s="649">
        <f t="shared" si="8"/>
        <v>42372</v>
      </c>
      <c r="AD34" s="649">
        <f t="shared" si="8"/>
        <v>42403</v>
      </c>
      <c r="AE34" s="649">
        <f t="shared" si="8"/>
        <v>42434</v>
      </c>
      <c r="AF34" s="649">
        <f t="shared" si="8"/>
        <v>42465</v>
      </c>
      <c r="AG34" s="649">
        <f t="shared" si="8"/>
        <v>42496</v>
      </c>
      <c r="AH34" s="649">
        <f t="shared" si="8"/>
        <v>42527</v>
      </c>
      <c r="AI34" s="650" t="s">
        <v>923</v>
      </c>
    </row>
    <row r="35" spans="1:35" x14ac:dyDescent="0.2">
      <c r="A35" s="665" t="e">
        <f t="shared" ref="A35:A43" si="9">CONCATENATE($F35,$D35)</f>
        <v>#N/A</v>
      </c>
      <c r="B35" s="652" t="s">
        <v>120</v>
      </c>
      <c r="C35" s="684"/>
      <c r="D35" s="683" t="e">
        <f>VLOOKUP($E35,Справочники!$D$16:$F$146,COLUMN(Справочники!F:F)-3,FALSE)</f>
        <v>#N/A</v>
      </c>
      <c r="E35" s="684"/>
      <c r="F35" s="683"/>
      <c r="G35" s="684"/>
      <c r="H35" s="919"/>
      <c r="I35" s="920"/>
      <c r="J35" s="653"/>
      <c r="K35" s="653"/>
      <c r="L35" s="653"/>
      <c r="M35" s="653"/>
      <c r="N35" s="653"/>
      <c r="O35" s="653"/>
      <c r="P35" s="653"/>
      <c r="Q35" s="653"/>
      <c r="R35" s="653"/>
      <c r="S35" s="653"/>
      <c r="T35" s="662">
        <f t="shared" ref="T35:T43" si="10">SUM(H35:S35)</f>
        <v>0</v>
      </c>
      <c r="U35" s="654"/>
      <c r="V35" s="654"/>
      <c r="W35" s="921"/>
      <c r="X35" s="922"/>
      <c r="Y35" s="722"/>
      <c r="Z35" s="653"/>
      <c r="AA35" s="653"/>
      <c r="AB35" s="653"/>
      <c r="AC35" s="653"/>
      <c r="AD35" s="653"/>
      <c r="AE35" s="653"/>
      <c r="AF35" s="653"/>
      <c r="AG35" s="653"/>
      <c r="AH35" s="653"/>
      <c r="AI35" s="662">
        <f t="shared" ref="AI35:AI43" si="11">SUM(W35:AH35)</f>
        <v>0</v>
      </c>
    </row>
    <row r="36" spans="1:35" x14ac:dyDescent="0.2">
      <c r="A36" s="665" t="e">
        <f t="shared" si="9"/>
        <v>#N/A</v>
      </c>
      <c r="B36" s="652" t="s">
        <v>120</v>
      </c>
      <c r="C36" s="684"/>
      <c r="D36" s="683" t="e">
        <f>VLOOKUP($E36,Справочники!$D$16:$F$146,COLUMN(Справочники!F:F)-3,FALSE)</f>
        <v>#N/A</v>
      </c>
      <c r="E36" s="913"/>
      <c r="F36" s="683"/>
      <c r="G36" s="684"/>
      <c r="H36" s="919"/>
      <c r="I36" s="920"/>
      <c r="J36" s="653"/>
      <c r="K36" s="653"/>
      <c r="L36" s="653"/>
      <c r="M36" s="653"/>
      <c r="N36" s="653"/>
      <c r="O36" s="653"/>
      <c r="P36" s="653"/>
      <c r="Q36" s="653"/>
      <c r="R36" s="653"/>
      <c r="S36" s="653"/>
      <c r="T36" s="662">
        <f t="shared" si="10"/>
        <v>0</v>
      </c>
      <c r="U36" s="654"/>
      <c r="V36" s="654"/>
      <c r="W36" s="919"/>
      <c r="X36" s="920"/>
      <c r="Y36" s="653"/>
      <c r="Z36" s="653"/>
      <c r="AA36" s="653"/>
      <c r="AB36" s="653"/>
      <c r="AC36" s="653"/>
      <c r="AD36" s="653"/>
      <c r="AE36" s="653"/>
      <c r="AF36" s="653"/>
      <c r="AG36" s="653"/>
      <c r="AH36" s="653"/>
      <c r="AI36" s="662">
        <f t="shared" si="11"/>
        <v>0</v>
      </c>
    </row>
    <row r="37" spans="1:35" x14ac:dyDescent="0.2">
      <c r="A37" s="665" t="e">
        <f t="shared" si="9"/>
        <v>#N/A</v>
      </c>
      <c r="B37" s="652" t="s">
        <v>120</v>
      </c>
      <c r="C37" s="684"/>
      <c r="D37" s="683" t="e">
        <f>VLOOKUP($E37,Справочники!$D$16:$F$146,COLUMN(Справочники!F:F)-3,FALSE)</f>
        <v>#N/A</v>
      </c>
      <c r="E37" s="913"/>
      <c r="F37" s="683"/>
      <c r="G37" s="684"/>
      <c r="H37" s="919"/>
      <c r="I37" s="920"/>
      <c r="J37" s="653"/>
      <c r="K37" s="653"/>
      <c r="L37" s="653"/>
      <c r="M37" s="653"/>
      <c r="N37" s="653"/>
      <c r="O37" s="653"/>
      <c r="P37" s="653"/>
      <c r="Q37" s="653"/>
      <c r="R37" s="653"/>
      <c r="S37" s="653"/>
      <c r="T37" s="662">
        <f t="shared" si="10"/>
        <v>0</v>
      </c>
      <c r="U37" s="654"/>
      <c r="V37" s="654"/>
      <c r="W37" s="919"/>
      <c r="X37" s="920"/>
      <c r="Y37" s="653"/>
      <c r="Z37" s="653"/>
      <c r="AA37" s="653"/>
      <c r="AB37" s="653"/>
      <c r="AC37" s="653"/>
      <c r="AD37" s="653"/>
      <c r="AE37" s="653"/>
      <c r="AF37" s="653"/>
      <c r="AG37" s="653"/>
      <c r="AH37" s="653"/>
      <c r="AI37" s="662">
        <f t="shared" si="11"/>
        <v>0</v>
      </c>
    </row>
    <row r="38" spans="1:35" x14ac:dyDescent="0.2">
      <c r="A38" s="665" t="e">
        <f t="shared" si="9"/>
        <v>#N/A</v>
      </c>
      <c r="B38" s="652" t="s">
        <v>120</v>
      </c>
      <c r="C38" s="684"/>
      <c r="D38" s="683" t="e">
        <f>VLOOKUP($E38,Справочники!$D$16:$F$146,COLUMN(Справочники!F:F)-3,FALSE)</f>
        <v>#N/A</v>
      </c>
      <c r="E38" s="684"/>
      <c r="F38" s="683"/>
      <c r="G38" s="684"/>
      <c r="H38" s="666"/>
      <c r="I38" s="653"/>
      <c r="J38" s="653"/>
      <c r="K38" s="653"/>
      <c r="L38" s="653"/>
      <c r="M38" s="653"/>
      <c r="N38" s="653"/>
      <c r="O38" s="653"/>
      <c r="P38" s="653"/>
      <c r="Q38" s="653"/>
      <c r="R38" s="653"/>
      <c r="S38" s="653"/>
      <c r="T38" s="662">
        <f t="shared" si="10"/>
        <v>0</v>
      </c>
      <c r="U38" s="654"/>
      <c r="V38" s="654"/>
      <c r="W38" s="666"/>
      <c r="X38" s="653"/>
      <c r="Y38" s="653"/>
      <c r="Z38" s="653"/>
      <c r="AA38" s="653"/>
      <c r="AB38" s="653"/>
      <c r="AC38" s="653"/>
      <c r="AD38" s="653"/>
      <c r="AE38" s="653"/>
      <c r="AF38" s="653"/>
      <c r="AG38" s="653"/>
      <c r="AH38" s="653"/>
      <c r="AI38" s="662">
        <f t="shared" si="11"/>
        <v>0</v>
      </c>
    </row>
    <row r="39" spans="1:35" x14ac:dyDescent="0.2">
      <c r="A39" s="665" t="e">
        <f t="shared" si="9"/>
        <v>#N/A</v>
      </c>
      <c r="B39" s="652" t="s">
        <v>120</v>
      </c>
      <c r="C39" s="684"/>
      <c r="D39" s="683" t="e">
        <f>VLOOKUP($E39,Справочники!$D$16:$F$146,COLUMN(Справочники!F:F)-3,FALSE)</f>
        <v>#N/A</v>
      </c>
      <c r="E39" s="684"/>
      <c r="F39" s="683"/>
      <c r="G39" s="684"/>
      <c r="H39" s="666"/>
      <c r="I39" s="653"/>
      <c r="J39" s="653"/>
      <c r="K39" s="653"/>
      <c r="L39" s="653"/>
      <c r="M39" s="653"/>
      <c r="N39" s="653"/>
      <c r="O39" s="653"/>
      <c r="P39" s="653"/>
      <c r="Q39" s="653"/>
      <c r="R39" s="653"/>
      <c r="S39" s="653"/>
      <c r="T39" s="662">
        <f t="shared" si="10"/>
        <v>0</v>
      </c>
      <c r="U39" s="654"/>
      <c r="V39" s="654"/>
      <c r="W39" s="666"/>
      <c r="X39" s="653"/>
      <c r="Y39" s="653"/>
      <c r="Z39" s="653"/>
      <c r="AA39" s="653"/>
      <c r="AB39" s="653"/>
      <c r="AC39" s="653"/>
      <c r="AD39" s="653"/>
      <c r="AE39" s="653"/>
      <c r="AF39" s="653"/>
      <c r="AG39" s="653"/>
      <c r="AH39" s="653"/>
      <c r="AI39" s="662">
        <f t="shared" si="11"/>
        <v>0</v>
      </c>
    </row>
    <row r="40" spans="1:35" x14ac:dyDescent="0.2">
      <c r="A40" s="665" t="e">
        <f t="shared" si="9"/>
        <v>#N/A</v>
      </c>
      <c r="B40" s="652" t="s">
        <v>120</v>
      </c>
      <c r="C40" s="684"/>
      <c r="D40" s="683" t="e">
        <f>VLOOKUP($E40,Справочники!$D$16:$F$146,COLUMN(Справочники!F:F)-3,FALSE)</f>
        <v>#N/A</v>
      </c>
      <c r="E40" s="684"/>
      <c r="F40" s="683"/>
      <c r="G40" s="684"/>
      <c r="H40" s="666"/>
      <c r="I40" s="653"/>
      <c r="J40" s="653"/>
      <c r="K40" s="653"/>
      <c r="L40" s="653"/>
      <c r="M40" s="653"/>
      <c r="N40" s="653"/>
      <c r="O40" s="653"/>
      <c r="P40" s="653"/>
      <c r="Q40" s="653"/>
      <c r="R40" s="653"/>
      <c r="S40" s="653"/>
      <c r="T40" s="662">
        <f t="shared" si="10"/>
        <v>0</v>
      </c>
      <c r="U40" s="654"/>
      <c r="V40" s="654"/>
      <c r="W40" s="666"/>
      <c r="X40" s="653"/>
      <c r="Y40" s="653"/>
      <c r="Z40" s="653"/>
      <c r="AA40" s="653"/>
      <c r="AB40" s="653"/>
      <c r="AC40" s="653"/>
      <c r="AD40" s="653"/>
      <c r="AE40" s="653"/>
      <c r="AF40" s="653"/>
      <c r="AG40" s="653"/>
      <c r="AH40" s="653"/>
      <c r="AI40" s="662">
        <f t="shared" si="11"/>
        <v>0</v>
      </c>
    </row>
    <row r="41" spans="1:35" x14ac:dyDescent="0.2">
      <c r="A41" s="665" t="e">
        <f t="shared" si="9"/>
        <v>#N/A</v>
      </c>
      <c r="B41" s="652" t="s">
        <v>120</v>
      </c>
      <c r="C41" s="684"/>
      <c r="D41" s="683" t="e">
        <f>VLOOKUP($E41,Справочники!$D$16:$F$146,COLUMN(Справочники!F:F)-3,FALSE)</f>
        <v>#N/A</v>
      </c>
      <c r="E41" s="684"/>
      <c r="F41" s="683"/>
      <c r="G41" s="684"/>
      <c r="H41" s="666"/>
      <c r="I41" s="653"/>
      <c r="J41" s="653"/>
      <c r="K41" s="653"/>
      <c r="L41" s="653"/>
      <c r="M41" s="653"/>
      <c r="N41" s="653"/>
      <c r="O41" s="653"/>
      <c r="P41" s="653"/>
      <c r="Q41" s="653"/>
      <c r="R41" s="653"/>
      <c r="S41" s="653"/>
      <c r="T41" s="662">
        <f t="shared" si="10"/>
        <v>0</v>
      </c>
      <c r="U41" s="654"/>
      <c r="V41" s="654"/>
      <c r="W41" s="666"/>
      <c r="X41" s="653"/>
      <c r="Y41" s="653"/>
      <c r="Z41" s="653"/>
      <c r="AA41" s="653"/>
      <c r="AB41" s="653"/>
      <c r="AC41" s="653"/>
      <c r="AD41" s="653"/>
      <c r="AE41" s="653"/>
      <c r="AF41" s="653"/>
      <c r="AG41" s="653"/>
      <c r="AH41" s="653"/>
      <c r="AI41" s="662">
        <f t="shared" si="11"/>
        <v>0</v>
      </c>
    </row>
    <row r="42" spans="1:35" x14ac:dyDescent="0.2">
      <c r="A42" s="665" t="e">
        <f t="shared" si="9"/>
        <v>#N/A</v>
      </c>
      <c r="B42" s="652" t="s">
        <v>120</v>
      </c>
      <c r="C42" s="684"/>
      <c r="D42" s="683" t="e">
        <f>VLOOKUP($E42,Справочники!$D$16:$F$146,COLUMN(Справочники!F:F)-3,FALSE)</f>
        <v>#N/A</v>
      </c>
      <c r="E42" s="684"/>
      <c r="F42" s="683"/>
      <c r="G42" s="684"/>
      <c r="H42" s="666"/>
      <c r="I42" s="653"/>
      <c r="J42" s="653"/>
      <c r="K42" s="653"/>
      <c r="L42" s="653"/>
      <c r="M42" s="653"/>
      <c r="N42" s="653"/>
      <c r="O42" s="653"/>
      <c r="P42" s="653"/>
      <c r="Q42" s="653"/>
      <c r="R42" s="653"/>
      <c r="S42" s="653"/>
      <c r="T42" s="662">
        <f t="shared" si="10"/>
        <v>0</v>
      </c>
      <c r="U42" s="654"/>
      <c r="V42" s="654"/>
      <c r="W42" s="666"/>
      <c r="X42" s="653"/>
      <c r="Y42" s="653"/>
      <c r="Z42" s="653"/>
      <c r="AA42" s="653"/>
      <c r="AB42" s="653"/>
      <c r="AC42" s="653"/>
      <c r="AD42" s="653"/>
      <c r="AE42" s="653"/>
      <c r="AF42" s="653"/>
      <c r="AG42" s="653"/>
      <c r="AH42" s="653"/>
      <c r="AI42" s="662">
        <f t="shared" si="11"/>
        <v>0</v>
      </c>
    </row>
    <row r="43" spans="1:35" x14ac:dyDescent="0.2">
      <c r="A43" s="665" t="e">
        <f t="shared" si="9"/>
        <v>#N/A</v>
      </c>
      <c r="B43" s="652" t="s">
        <v>120</v>
      </c>
      <c r="C43" s="772"/>
      <c r="D43" s="683" t="e">
        <f>VLOOKUP($E43,Справочники!$D$16:$F$146,COLUMN(Справочники!F:F)-3,FALSE)</f>
        <v>#N/A</v>
      </c>
      <c r="E43" s="684"/>
      <c r="F43" s="683" t="e">
        <f>VLOOKUP($G43,Справочники!$D$152:$F$156,COLUMN(Справочники!F:F)-3,FALSE)</f>
        <v>#N/A</v>
      </c>
      <c r="G43" s="684"/>
      <c r="H43" s="667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2">
        <f t="shared" si="10"/>
        <v>0</v>
      </c>
      <c r="U43" s="654"/>
      <c r="V43" s="654"/>
      <c r="W43" s="667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2">
        <f t="shared" si="11"/>
        <v>0</v>
      </c>
    </row>
    <row r="44" spans="1:35" s="674" customFormat="1" ht="15" customHeight="1" x14ac:dyDescent="0.2">
      <c r="A44" s="669"/>
      <c r="B44" s="675" t="s">
        <v>378</v>
      </c>
      <c r="C44" s="773"/>
      <c r="D44" s="675"/>
      <c r="E44" s="747" t="s">
        <v>379</v>
      </c>
      <c r="F44" s="687" t="s">
        <v>378</v>
      </c>
      <c r="G44" s="678" t="str">
        <f>VLOOKUP($F44,ВИДГП,COLUMN(Справочники!D:D)-1,FALSE)</f>
        <v xml:space="preserve"> -</v>
      </c>
      <c r="H44" s="671"/>
      <c r="I44" s="672"/>
      <c r="J44" s="672"/>
      <c r="K44" s="672"/>
      <c r="L44" s="672"/>
      <c r="M44" s="672"/>
      <c r="N44" s="672"/>
      <c r="O44" s="672"/>
      <c r="P44" s="672"/>
      <c r="Q44" s="672"/>
      <c r="R44" s="672"/>
      <c r="S44" s="672"/>
      <c r="T44" s="673"/>
      <c r="U44" s="672"/>
      <c r="V44" s="672"/>
      <c r="W44" s="671"/>
      <c r="X44" s="672"/>
      <c r="Y44" s="672"/>
      <c r="Z44" s="672"/>
      <c r="AA44" s="672"/>
      <c r="AB44" s="672"/>
      <c r="AC44" s="672"/>
      <c r="AD44" s="672"/>
      <c r="AE44" s="672"/>
      <c r="AF44" s="672"/>
      <c r="AG44" s="672"/>
      <c r="AH44" s="672"/>
      <c r="AI44" s="673"/>
    </row>
    <row r="45" spans="1:35" x14ac:dyDescent="0.2">
      <c r="E45" s="670"/>
      <c r="H45" s="707">
        <f t="shared" ref="H45:S45" si="12">SUM(H35:H44)</f>
        <v>0</v>
      </c>
      <c r="I45" s="707">
        <f t="shared" si="12"/>
        <v>0</v>
      </c>
      <c r="J45" s="707">
        <f t="shared" si="12"/>
        <v>0</v>
      </c>
      <c r="K45" s="708">
        <f t="shared" si="12"/>
        <v>0</v>
      </c>
      <c r="L45" s="708">
        <f t="shared" si="12"/>
        <v>0</v>
      </c>
      <c r="M45" s="708">
        <f t="shared" si="12"/>
        <v>0</v>
      </c>
      <c r="N45" s="708">
        <f t="shared" si="12"/>
        <v>0</v>
      </c>
      <c r="O45" s="708">
        <f t="shared" si="12"/>
        <v>0</v>
      </c>
      <c r="P45" s="708">
        <f t="shared" si="12"/>
        <v>0</v>
      </c>
      <c r="Q45" s="708">
        <f t="shared" si="12"/>
        <v>0</v>
      </c>
      <c r="R45" s="708">
        <f t="shared" si="12"/>
        <v>0</v>
      </c>
      <c r="S45" s="708">
        <f t="shared" si="12"/>
        <v>0</v>
      </c>
      <c r="T45" s="717">
        <f>SUM(H45:S45)</f>
        <v>0</v>
      </c>
      <c r="U45" s="655"/>
      <c r="V45" s="655"/>
      <c r="W45" s="656">
        <f t="shared" ref="W45:AI45" si="13">SUM(W35:W44)</f>
        <v>0</v>
      </c>
      <c r="X45" s="655">
        <f t="shared" si="13"/>
        <v>0</v>
      </c>
      <c r="Y45" s="655">
        <f t="shared" si="13"/>
        <v>0</v>
      </c>
      <c r="Z45" s="708">
        <f t="shared" si="13"/>
        <v>0</v>
      </c>
      <c r="AA45" s="708">
        <f t="shared" si="13"/>
        <v>0</v>
      </c>
      <c r="AB45" s="708">
        <f t="shared" si="13"/>
        <v>0</v>
      </c>
      <c r="AC45" s="708">
        <f t="shared" si="13"/>
        <v>0</v>
      </c>
      <c r="AD45" s="708">
        <f t="shared" si="13"/>
        <v>0</v>
      </c>
      <c r="AE45" s="708">
        <f t="shared" si="13"/>
        <v>0</v>
      </c>
      <c r="AF45" s="708">
        <f t="shared" si="13"/>
        <v>0</v>
      </c>
      <c r="AG45" s="708">
        <f t="shared" si="13"/>
        <v>0</v>
      </c>
      <c r="AH45" s="708">
        <f t="shared" si="13"/>
        <v>0</v>
      </c>
      <c r="AI45" s="657">
        <f t="shared" si="13"/>
        <v>0</v>
      </c>
    </row>
    <row r="48" spans="1:35" x14ac:dyDescent="0.2">
      <c r="T48" s="644">
        <f>U48-W48</f>
        <v>0</v>
      </c>
      <c r="U48" s="643">
        <v>0</v>
      </c>
      <c r="W48" s="643">
        <v>0</v>
      </c>
    </row>
  </sheetData>
  <phoneticPr fontId="2" type="noConversion"/>
  <dataValidations count="7">
    <dataValidation type="list" allowBlank="1" showInputMessage="1" showErrorMessage="1" sqref="D44 D25">
      <formula1>Кодмарки</formula1>
    </dataValidation>
    <dataValidation type="list" allowBlank="1" showInputMessage="1" showErrorMessage="1" sqref="F44 F25">
      <formula1>Кодвида</formula1>
    </dataValidation>
    <dataValidation type="list" allowBlank="1" showInputMessage="1" showErrorMessage="1" sqref="B35:B44 B7:B25">
      <formula1>Кодпокупателя</formula1>
    </dataValidation>
    <dataValidation type="list" allowBlank="1" showInputMessage="1" showErrorMessage="1" sqref="G7:G24 G35:G43">
      <formula1>Вид</formula1>
    </dataValidation>
    <dataValidation type="list" allowBlank="1" showInputMessage="1" showErrorMessage="1" sqref="E35:E43">
      <formula1>Триплер</formula1>
    </dataValidation>
    <dataValidation type="list" allowBlank="1" showInputMessage="1" showErrorMessage="1" sqref="C7:C24 C35:C44">
      <formula1>Покупатели</formula1>
    </dataValidation>
    <dataValidation type="list" allowBlank="1" showInputMessage="1" showErrorMessage="1" sqref="E7:E24">
      <formula1>Марки</formula1>
    </dataValidation>
  </dataValidations>
  <hyperlinks>
    <hyperlink ref="C1" location="Содержание!A1" display="Вернуться к содержанию"/>
  </hyperlinks>
  <pageMargins left="0.75" right="0.75" top="1" bottom="1" header="0.5" footer="0.5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outlinePr summaryBelow="0"/>
  </sheetPr>
  <dimension ref="A1:IU119"/>
  <sheetViews>
    <sheetView topLeftCell="B1" zoomScale="90" workbookViewId="0">
      <pane xSplit="3" ySplit="12" topLeftCell="E13" activePane="bottomRight" state="frozen"/>
      <selection activeCell="B1" sqref="B1"/>
      <selection pane="topRight" activeCell="E1" sqref="E1"/>
      <selection pane="bottomLeft" activeCell="B12" sqref="B12"/>
      <selection pane="bottomRight" activeCell="B12" sqref="B12"/>
    </sheetView>
  </sheetViews>
  <sheetFormatPr defaultRowHeight="12.75" x14ac:dyDescent="0.2"/>
  <cols>
    <col min="1" max="1" width="9.140625" hidden="1" customWidth="1"/>
    <col min="3" max="3" width="79.140625" bestFit="1" customWidth="1"/>
    <col min="5" max="6" width="9.5703125" bestFit="1" customWidth="1"/>
    <col min="16" max="16" width="11" customWidth="1"/>
    <col min="17" max="17" width="11.5703125" bestFit="1" customWidth="1"/>
  </cols>
  <sheetData>
    <row r="1" spans="1:255" x14ac:dyDescent="0.2">
      <c r="B1" s="12" t="s">
        <v>362</v>
      </c>
    </row>
    <row r="2" spans="1:255" x14ac:dyDescent="0.2">
      <c r="B2" s="149"/>
    </row>
    <row r="3" spans="1:255" ht="18" x14ac:dyDescent="0.25">
      <c r="B3" s="862"/>
    </row>
    <row r="5" spans="1:255" s="117" customFormat="1" x14ac:dyDescent="0.2">
      <c r="A5" s="115"/>
      <c r="B5" s="115"/>
      <c r="C5" s="116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  <c r="IR5" s="115"/>
      <c r="IS5" s="115"/>
      <c r="IT5" s="115"/>
      <c r="IU5" s="115"/>
    </row>
    <row r="6" spans="1:255" s="117" customFormat="1" x14ac:dyDescent="0.2">
      <c r="A6" s="115"/>
      <c r="B6" s="115"/>
      <c r="C6" s="116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  <c r="IE6" s="115"/>
      <c r="IF6" s="115"/>
      <c r="IG6" s="115"/>
      <c r="IH6" s="115"/>
      <c r="II6" s="115"/>
      <c r="IJ6" s="115"/>
      <c r="IK6" s="115"/>
      <c r="IL6" s="115"/>
      <c r="IM6" s="115"/>
      <c r="IN6" s="115"/>
      <c r="IO6" s="115"/>
      <c r="IP6" s="115"/>
      <c r="IQ6" s="115"/>
      <c r="IR6" s="115"/>
      <c r="IS6" s="115"/>
      <c r="IT6" s="115"/>
      <c r="IU6" s="115"/>
    </row>
    <row r="7" spans="1:255" s="117" customFormat="1" x14ac:dyDescent="0.2">
      <c r="A7" s="115"/>
      <c r="B7" s="115"/>
      <c r="C7" s="116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</row>
    <row r="8" spans="1:255" s="117" customFormat="1" ht="18.75" x14ac:dyDescent="0.2">
      <c r="A8" s="115"/>
      <c r="B8" s="115"/>
      <c r="C8" s="929" t="s">
        <v>1080</v>
      </c>
      <c r="D8" s="930"/>
      <c r="E8" s="930"/>
      <c r="F8" s="930"/>
      <c r="G8" s="930"/>
      <c r="H8" s="930"/>
      <c r="I8" s="930"/>
      <c r="J8" s="930"/>
      <c r="K8" s="930"/>
      <c r="L8" s="930"/>
      <c r="M8" s="930"/>
      <c r="N8" s="930"/>
      <c r="O8" s="930"/>
      <c r="P8" s="930"/>
      <c r="Q8" s="931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</row>
    <row r="9" spans="1:255" s="117" customFormat="1" x14ac:dyDescent="0.2">
      <c r="A9" s="115"/>
      <c r="B9" s="115"/>
      <c r="C9" s="116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  <c r="IR9" s="115"/>
      <c r="IS9" s="115"/>
      <c r="IT9" s="115"/>
      <c r="IU9" s="115"/>
    </row>
    <row r="10" spans="1:255" s="117" customFormat="1" x14ac:dyDescent="0.2">
      <c r="A10" s="115"/>
      <c r="B10" s="115"/>
      <c r="C10" s="116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</row>
    <row r="11" spans="1:255" s="117" customFormat="1" x14ac:dyDescent="0.2">
      <c r="A11" s="120" t="s">
        <v>890</v>
      </c>
      <c r="B11" s="120" t="s">
        <v>856</v>
      </c>
      <c r="C11" s="120" t="s">
        <v>1079</v>
      </c>
      <c r="D11" s="120" t="s">
        <v>889</v>
      </c>
      <c r="E11" s="120" t="e">
        <f>'[2]Реализация Прод'!H6</f>
        <v>#REF!</v>
      </c>
      <c r="F11" s="120" t="e">
        <f>E11+31</f>
        <v>#REF!</v>
      </c>
      <c r="G11" s="120" t="e">
        <f t="shared" ref="G11:P11" si="0">F11+31</f>
        <v>#REF!</v>
      </c>
      <c r="H11" s="120" t="e">
        <f t="shared" si="0"/>
        <v>#REF!</v>
      </c>
      <c r="I11" s="120" t="e">
        <f t="shared" si="0"/>
        <v>#REF!</v>
      </c>
      <c r="J11" s="120" t="e">
        <f t="shared" si="0"/>
        <v>#REF!</v>
      </c>
      <c r="K11" s="120" t="e">
        <f t="shared" si="0"/>
        <v>#REF!</v>
      </c>
      <c r="L11" s="120" t="e">
        <f t="shared" si="0"/>
        <v>#REF!</v>
      </c>
      <c r="M11" s="120" t="e">
        <f t="shared" si="0"/>
        <v>#REF!</v>
      </c>
      <c r="N11" s="120" t="e">
        <f t="shared" si="0"/>
        <v>#REF!</v>
      </c>
      <c r="O11" s="120" t="e">
        <f t="shared" si="0"/>
        <v>#REF!</v>
      </c>
      <c r="P11" s="120" t="e">
        <f t="shared" si="0"/>
        <v>#REF!</v>
      </c>
      <c r="Q11" s="120" t="s">
        <v>923</v>
      </c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  <c r="IU11" s="115"/>
    </row>
    <row r="12" spans="1:255" s="121" customFormat="1" ht="12.75" customHeight="1" x14ac:dyDescent="0.2">
      <c r="A12" s="99">
        <v>0</v>
      </c>
      <c r="B12" s="99">
        <v>1</v>
      </c>
      <c r="C12" s="99">
        <f t="shared" ref="C12:Q12" si="1">B12+1</f>
        <v>2</v>
      </c>
      <c r="D12" s="99">
        <f t="shared" si="1"/>
        <v>3</v>
      </c>
      <c r="E12" s="99">
        <f t="shared" si="1"/>
        <v>4</v>
      </c>
      <c r="F12" s="99">
        <f t="shared" si="1"/>
        <v>5</v>
      </c>
      <c r="G12" s="99">
        <f t="shared" si="1"/>
        <v>6</v>
      </c>
      <c r="H12" s="99">
        <f t="shared" si="1"/>
        <v>7</v>
      </c>
      <c r="I12" s="99">
        <f t="shared" si="1"/>
        <v>8</v>
      </c>
      <c r="J12" s="99">
        <f t="shared" si="1"/>
        <v>9</v>
      </c>
      <c r="K12" s="99">
        <f t="shared" si="1"/>
        <v>10</v>
      </c>
      <c r="L12" s="99">
        <f t="shared" si="1"/>
        <v>11</v>
      </c>
      <c r="M12" s="99">
        <f t="shared" si="1"/>
        <v>12</v>
      </c>
      <c r="N12" s="99">
        <f t="shared" si="1"/>
        <v>13</v>
      </c>
      <c r="O12" s="99">
        <f t="shared" si="1"/>
        <v>14</v>
      </c>
      <c r="P12" s="123">
        <f t="shared" si="1"/>
        <v>15</v>
      </c>
      <c r="Q12" s="123">
        <f t="shared" si="1"/>
        <v>16</v>
      </c>
    </row>
    <row r="13" spans="1:255" s="117" customFormat="1" x14ac:dyDescent="0.2">
      <c r="A13" s="115" t="e">
        <f>#REF!+1</f>
        <v>#REF!</v>
      </c>
      <c r="B13" s="136" t="s">
        <v>10</v>
      </c>
      <c r="C13" s="144" t="str">
        <f t="shared" ref="C13:C96" si="2">VLOOKUP($B13,ГП,3,FALSE)</f>
        <v>П1121</v>
      </c>
      <c r="D13" s="145" t="s">
        <v>267</v>
      </c>
      <c r="E13" s="680"/>
      <c r="F13" s="680"/>
      <c r="G13" s="680"/>
      <c r="H13" s="680"/>
      <c r="I13" s="680"/>
      <c r="J13" s="680"/>
      <c r="K13" s="680"/>
      <c r="L13" s="680"/>
      <c r="M13" s="680"/>
      <c r="N13" s="680"/>
      <c r="O13" s="680"/>
      <c r="P13" s="680"/>
      <c r="Q13" s="135">
        <f t="shared" ref="Q13:Q97" si="3">SUM(E13:P13)</f>
        <v>0</v>
      </c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  <c r="IT13" s="115"/>
      <c r="IU13" s="115"/>
    </row>
    <row r="14" spans="1:255" s="117" customFormat="1" x14ac:dyDescent="0.2">
      <c r="A14" s="115" t="e">
        <f>#REF!+1</f>
        <v>#REF!</v>
      </c>
      <c r="B14" s="136" t="s">
        <v>12</v>
      </c>
      <c r="C14" s="144" t="str">
        <f t="shared" si="2"/>
        <v>П1124</v>
      </c>
      <c r="D14" s="145" t="s">
        <v>267</v>
      </c>
      <c r="E14" s="680"/>
      <c r="F14" s="680"/>
      <c r="G14" s="680"/>
      <c r="H14" s="680"/>
      <c r="I14" s="680"/>
      <c r="J14" s="680"/>
      <c r="K14" s="680"/>
      <c r="L14" s="680"/>
      <c r="M14" s="680"/>
      <c r="N14" s="680"/>
      <c r="O14" s="680"/>
      <c r="P14" s="680"/>
      <c r="Q14" s="135">
        <f t="shared" si="3"/>
        <v>0</v>
      </c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  <c r="IR14" s="115"/>
      <c r="IS14" s="115"/>
      <c r="IT14" s="115"/>
      <c r="IU14" s="115"/>
    </row>
    <row r="15" spans="1:255" s="117" customFormat="1" x14ac:dyDescent="0.2">
      <c r="A15" s="115" t="e">
        <f t="shared" ref="A15:A94" si="4">A14+1</f>
        <v>#REF!</v>
      </c>
      <c r="B15" s="136" t="s">
        <v>13</v>
      </c>
      <c r="C15" s="144" t="str">
        <f t="shared" si="2"/>
        <v>П1125</v>
      </c>
      <c r="D15" s="145" t="s">
        <v>267</v>
      </c>
      <c r="E15" s="680"/>
      <c r="F15" s="680"/>
      <c r="G15" s="680"/>
      <c r="H15" s="680"/>
      <c r="I15" s="680"/>
      <c r="J15" s="680"/>
      <c r="K15" s="680"/>
      <c r="L15" s="680"/>
      <c r="M15" s="680"/>
      <c r="N15" s="680"/>
      <c r="O15" s="680"/>
      <c r="P15" s="680"/>
      <c r="Q15" s="135">
        <f t="shared" si="3"/>
        <v>0</v>
      </c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  <c r="IR15" s="115"/>
      <c r="IS15" s="115"/>
      <c r="IT15" s="115"/>
      <c r="IU15" s="115"/>
    </row>
    <row r="16" spans="1:255" s="117" customFormat="1" x14ac:dyDescent="0.2">
      <c r="A16" s="115" t="e">
        <f t="shared" si="4"/>
        <v>#REF!</v>
      </c>
      <c r="B16" s="136" t="s">
        <v>14</v>
      </c>
      <c r="C16" s="144" t="str">
        <f t="shared" si="2"/>
        <v>П1126</v>
      </c>
      <c r="D16" s="145" t="s">
        <v>267</v>
      </c>
      <c r="E16" s="680"/>
      <c r="F16" s="680"/>
      <c r="G16" s="680"/>
      <c r="H16" s="680"/>
      <c r="I16" s="680"/>
      <c r="J16" s="680"/>
      <c r="K16" s="680"/>
      <c r="L16" s="680"/>
      <c r="M16" s="680"/>
      <c r="N16" s="680"/>
      <c r="O16" s="680"/>
      <c r="P16" s="680"/>
      <c r="Q16" s="135">
        <f t="shared" si="3"/>
        <v>0</v>
      </c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S16" s="115"/>
      <c r="FT16" s="115"/>
      <c r="FU16" s="115"/>
      <c r="FV16" s="115"/>
      <c r="FW16" s="115"/>
      <c r="FX16" s="115"/>
      <c r="FY16" s="115"/>
      <c r="FZ16" s="115"/>
      <c r="GA16" s="115"/>
      <c r="GB16" s="115"/>
      <c r="GC16" s="115"/>
      <c r="GD16" s="115"/>
      <c r="GE16" s="115"/>
      <c r="GF16" s="115"/>
      <c r="GG16" s="115"/>
      <c r="GH16" s="115"/>
      <c r="GI16" s="115"/>
      <c r="GJ16" s="115"/>
      <c r="GK16" s="115"/>
      <c r="GL16" s="115"/>
      <c r="GM16" s="115"/>
      <c r="GN16" s="115"/>
      <c r="GO16" s="115"/>
      <c r="GP16" s="115"/>
      <c r="GQ16" s="115"/>
      <c r="GR16" s="115"/>
      <c r="GS16" s="115"/>
      <c r="GT16" s="115"/>
      <c r="GU16" s="115"/>
      <c r="GV16" s="115"/>
      <c r="GW16" s="115"/>
      <c r="GX16" s="115"/>
      <c r="GY16" s="115"/>
      <c r="GZ16" s="115"/>
      <c r="HA16" s="115"/>
      <c r="HB16" s="115"/>
      <c r="HC16" s="115"/>
      <c r="HD16" s="115"/>
      <c r="HE16" s="115"/>
      <c r="HF16" s="115"/>
      <c r="HG16" s="115"/>
      <c r="HH16" s="115"/>
      <c r="HI16" s="115"/>
      <c r="HJ16" s="115"/>
      <c r="HK16" s="115"/>
      <c r="HL16" s="115"/>
      <c r="HM16" s="115"/>
      <c r="HN16" s="115"/>
      <c r="HO16" s="115"/>
      <c r="HP16" s="115"/>
      <c r="HQ16" s="115"/>
      <c r="HR16" s="115"/>
      <c r="HS16" s="115"/>
      <c r="HT16" s="115"/>
      <c r="HU16" s="115"/>
      <c r="HV16" s="115"/>
      <c r="HW16" s="115"/>
      <c r="HX16" s="115"/>
      <c r="HY16" s="115"/>
      <c r="HZ16" s="115"/>
      <c r="IA16" s="115"/>
      <c r="IB16" s="115"/>
      <c r="IC16" s="115"/>
      <c r="ID16" s="115"/>
      <c r="IE16" s="115"/>
      <c r="IF16" s="115"/>
      <c r="IG16" s="115"/>
      <c r="IH16" s="115"/>
      <c r="II16" s="115"/>
      <c r="IJ16" s="115"/>
      <c r="IK16" s="115"/>
      <c r="IL16" s="115"/>
      <c r="IM16" s="115"/>
      <c r="IN16" s="115"/>
      <c r="IO16" s="115"/>
      <c r="IP16" s="115"/>
      <c r="IQ16" s="115"/>
      <c r="IR16" s="115"/>
      <c r="IS16" s="115"/>
      <c r="IT16" s="115"/>
      <c r="IU16" s="115"/>
    </row>
    <row r="17" spans="1:255" s="117" customFormat="1" x14ac:dyDescent="0.2">
      <c r="A17" s="115" t="e">
        <f t="shared" si="4"/>
        <v>#REF!</v>
      </c>
      <c r="B17" s="136" t="s">
        <v>15</v>
      </c>
      <c r="C17" s="144" t="str">
        <f t="shared" si="2"/>
        <v>П1127</v>
      </c>
      <c r="D17" s="145" t="s">
        <v>267</v>
      </c>
      <c r="E17" s="680"/>
      <c r="F17" s="680"/>
      <c r="G17" s="680"/>
      <c r="H17" s="680"/>
      <c r="I17" s="680"/>
      <c r="J17" s="680"/>
      <c r="K17" s="680"/>
      <c r="L17" s="680"/>
      <c r="M17" s="680"/>
      <c r="N17" s="680"/>
      <c r="O17" s="680"/>
      <c r="P17" s="680"/>
      <c r="Q17" s="135">
        <f t="shared" si="3"/>
        <v>0</v>
      </c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15"/>
      <c r="EL17" s="115"/>
      <c r="EM17" s="115"/>
      <c r="EN17" s="115"/>
      <c r="EO17" s="115"/>
      <c r="EP17" s="115"/>
      <c r="EQ17" s="115"/>
      <c r="ER17" s="115"/>
      <c r="ES17" s="115"/>
      <c r="ET17" s="115"/>
      <c r="EU17" s="115"/>
      <c r="EV17" s="115"/>
      <c r="EW17" s="115"/>
      <c r="EX17" s="115"/>
      <c r="EY17" s="115"/>
      <c r="EZ17" s="115"/>
      <c r="FA17" s="115"/>
      <c r="FB17" s="115"/>
      <c r="FC17" s="115"/>
      <c r="FD17" s="115"/>
      <c r="FE17" s="115"/>
      <c r="FF17" s="115"/>
      <c r="FG17" s="115"/>
      <c r="FH17" s="115"/>
      <c r="FI17" s="115"/>
      <c r="FJ17" s="115"/>
      <c r="FK17" s="115"/>
      <c r="FL17" s="115"/>
      <c r="FM17" s="115"/>
      <c r="FN17" s="115"/>
      <c r="FO17" s="115"/>
      <c r="FP17" s="115"/>
      <c r="FQ17" s="115"/>
      <c r="FR17" s="115"/>
      <c r="FS17" s="115"/>
      <c r="FT17" s="115"/>
      <c r="FU17" s="115"/>
      <c r="FV17" s="115"/>
      <c r="FW17" s="115"/>
      <c r="FX17" s="115"/>
      <c r="FY17" s="115"/>
      <c r="FZ17" s="115"/>
      <c r="GA17" s="115"/>
      <c r="GB17" s="115"/>
      <c r="GC17" s="115"/>
      <c r="GD17" s="115"/>
      <c r="GE17" s="115"/>
      <c r="GF17" s="115"/>
      <c r="GG17" s="115"/>
      <c r="GH17" s="115"/>
      <c r="GI17" s="115"/>
      <c r="GJ17" s="115"/>
      <c r="GK17" s="115"/>
      <c r="GL17" s="115"/>
      <c r="GM17" s="115"/>
      <c r="GN17" s="115"/>
      <c r="GO17" s="115"/>
      <c r="GP17" s="115"/>
      <c r="GQ17" s="115"/>
      <c r="GR17" s="115"/>
      <c r="GS17" s="115"/>
      <c r="GT17" s="115"/>
      <c r="GU17" s="115"/>
      <c r="GV17" s="115"/>
      <c r="GW17" s="115"/>
      <c r="GX17" s="115"/>
      <c r="GY17" s="115"/>
      <c r="GZ17" s="115"/>
      <c r="HA17" s="115"/>
      <c r="HB17" s="115"/>
      <c r="HC17" s="115"/>
      <c r="HD17" s="115"/>
      <c r="HE17" s="115"/>
      <c r="HF17" s="115"/>
      <c r="HG17" s="115"/>
      <c r="HH17" s="115"/>
      <c r="HI17" s="115"/>
      <c r="HJ17" s="115"/>
      <c r="HK17" s="115"/>
      <c r="HL17" s="115"/>
      <c r="HM17" s="115"/>
      <c r="HN17" s="115"/>
      <c r="HO17" s="115"/>
      <c r="HP17" s="115"/>
      <c r="HQ17" s="115"/>
      <c r="HR17" s="115"/>
      <c r="HS17" s="115"/>
      <c r="HT17" s="115"/>
      <c r="HU17" s="115"/>
      <c r="HV17" s="115"/>
      <c r="HW17" s="115"/>
      <c r="HX17" s="115"/>
      <c r="HY17" s="115"/>
      <c r="HZ17" s="115"/>
      <c r="IA17" s="115"/>
      <c r="IB17" s="115"/>
      <c r="IC17" s="115"/>
      <c r="ID17" s="115"/>
      <c r="IE17" s="115"/>
      <c r="IF17" s="115"/>
      <c r="IG17" s="115"/>
      <c r="IH17" s="115"/>
      <c r="II17" s="115"/>
      <c r="IJ17" s="115"/>
      <c r="IK17" s="115"/>
      <c r="IL17" s="115"/>
      <c r="IM17" s="115"/>
      <c r="IN17" s="115"/>
      <c r="IO17" s="115"/>
      <c r="IP17" s="115"/>
      <c r="IQ17" s="115"/>
      <c r="IR17" s="115"/>
      <c r="IS17" s="115"/>
      <c r="IT17" s="115"/>
      <c r="IU17" s="115"/>
    </row>
    <row r="18" spans="1:255" s="117" customFormat="1" x14ac:dyDescent="0.2">
      <c r="A18" s="115" t="e">
        <f t="shared" si="4"/>
        <v>#REF!</v>
      </c>
      <c r="B18" s="136" t="s">
        <v>16</v>
      </c>
      <c r="C18" s="144" t="str">
        <f t="shared" si="2"/>
        <v>П1128</v>
      </c>
      <c r="D18" s="145" t="s">
        <v>267</v>
      </c>
      <c r="E18" s="680"/>
      <c r="F18" s="680"/>
      <c r="G18" s="680"/>
      <c r="H18" s="680"/>
      <c r="I18" s="680"/>
      <c r="J18" s="680"/>
      <c r="K18" s="680"/>
      <c r="L18" s="680"/>
      <c r="M18" s="680"/>
      <c r="N18" s="680"/>
      <c r="O18" s="680"/>
      <c r="P18" s="680"/>
      <c r="Q18" s="135">
        <f t="shared" si="3"/>
        <v>0</v>
      </c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  <c r="EV18" s="115"/>
      <c r="EW18" s="115"/>
      <c r="EX18" s="115"/>
      <c r="EY18" s="115"/>
      <c r="EZ18" s="115"/>
      <c r="FA18" s="115"/>
      <c r="FB18" s="115"/>
      <c r="FC18" s="115"/>
      <c r="FD18" s="115"/>
      <c r="FE18" s="115"/>
      <c r="FF18" s="115"/>
      <c r="FG18" s="115"/>
      <c r="FH18" s="115"/>
      <c r="FI18" s="115"/>
      <c r="FJ18" s="115"/>
      <c r="FK18" s="115"/>
      <c r="FL18" s="115"/>
      <c r="FM18" s="115"/>
      <c r="FN18" s="115"/>
      <c r="FO18" s="115"/>
      <c r="FP18" s="115"/>
      <c r="FQ18" s="115"/>
      <c r="FR18" s="115"/>
      <c r="FS18" s="115"/>
      <c r="FT18" s="115"/>
      <c r="FU18" s="115"/>
      <c r="FV18" s="115"/>
      <c r="FW18" s="115"/>
      <c r="FX18" s="115"/>
      <c r="FY18" s="115"/>
      <c r="FZ18" s="115"/>
      <c r="GA18" s="115"/>
      <c r="GB18" s="115"/>
      <c r="GC18" s="115"/>
      <c r="GD18" s="115"/>
      <c r="GE18" s="115"/>
      <c r="GF18" s="115"/>
      <c r="GG18" s="115"/>
      <c r="GH18" s="115"/>
      <c r="GI18" s="115"/>
      <c r="GJ18" s="115"/>
      <c r="GK18" s="115"/>
      <c r="GL18" s="115"/>
      <c r="GM18" s="115"/>
      <c r="GN18" s="115"/>
      <c r="GO18" s="115"/>
      <c r="GP18" s="115"/>
      <c r="GQ18" s="115"/>
      <c r="GR18" s="115"/>
      <c r="GS18" s="115"/>
      <c r="GT18" s="115"/>
      <c r="GU18" s="115"/>
      <c r="GV18" s="115"/>
      <c r="GW18" s="115"/>
      <c r="GX18" s="115"/>
      <c r="GY18" s="115"/>
      <c r="GZ18" s="115"/>
      <c r="HA18" s="115"/>
      <c r="HB18" s="115"/>
      <c r="HC18" s="115"/>
      <c r="HD18" s="115"/>
      <c r="HE18" s="115"/>
      <c r="HF18" s="115"/>
      <c r="HG18" s="115"/>
      <c r="HH18" s="115"/>
      <c r="HI18" s="115"/>
      <c r="HJ18" s="115"/>
      <c r="HK18" s="115"/>
      <c r="HL18" s="115"/>
      <c r="HM18" s="115"/>
      <c r="HN18" s="115"/>
      <c r="HO18" s="115"/>
      <c r="HP18" s="115"/>
      <c r="HQ18" s="115"/>
      <c r="HR18" s="115"/>
      <c r="HS18" s="115"/>
      <c r="HT18" s="115"/>
      <c r="HU18" s="115"/>
      <c r="HV18" s="115"/>
      <c r="HW18" s="115"/>
      <c r="HX18" s="115"/>
      <c r="HY18" s="115"/>
      <c r="HZ18" s="115"/>
      <c r="IA18" s="115"/>
      <c r="IB18" s="115"/>
      <c r="IC18" s="115"/>
      <c r="ID18" s="115"/>
      <c r="IE18" s="115"/>
      <c r="IF18" s="115"/>
      <c r="IG18" s="115"/>
      <c r="IH18" s="115"/>
      <c r="II18" s="115"/>
      <c r="IJ18" s="115"/>
      <c r="IK18" s="115"/>
      <c r="IL18" s="115"/>
      <c r="IM18" s="115"/>
      <c r="IN18" s="115"/>
      <c r="IO18" s="115"/>
      <c r="IP18" s="115"/>
      <c r="IQ18" s="115"/>
      <c r="IR18" s="115"/>
      <c r="IS18" s="115"/>
      <c r="IT18" s="115"/>
      <c r="IU18" s="115"/>
    </row>
    <row r="19" spans="1:255" s="117" customFormat="1" x14ac:dyDescent="0.2">
      <c r="A19" s="115" t="e">
        <f t="shared" si="4"/>
        <v>#REF!</v>
      </c>
      <c r="B19" s="136" t="s">
        <v>17</v>
      </c>
      <c r="C19" s="144" t="str">
        <f t="shared" si="2"/>
        <v>П1129</v>
      </c>
      <c r="D19" s="145" t="s">
        <v>267</v>
      </c>
      <c r="E19" s="680"/>
      <c r="F19" s="680"/>
      <c r="G19" s="680"/>
      <c r="H19" s="680"/>
      <c r="I19" s="680"/>
      <c r="J19" s="680"/>
      <c r="K19" s="680"/>
      <c r="L19" s="680"/>
      <c r="M19" s="680"/>
      <c r="N19" s="680"/>
      <c r="O19" s="680"/>
      <c r="P19" s="680"/>
      <c r="Q19" s="135">
        <f t="shared" si="3"/>
        <v>0</v>
      </c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15"/>
      <c r="EL19" s="115"/>
      <c r="EM19" s="115"/>
      <c r="EN19" s="115"/>
      <c r="EO19" s="115"/>
      <c r="EP19" s="115"/>
      <c r="EQ19" s="115"/>
      <c r="ER19" s="115"/>
      <c r="ES19" s="115"/>
      <c r="ET19" s="115"/>
      <c r="EU19" s="115"/>
      <c r="EV19" s="115"/>
      <c r="EW19" s="115"/>
      <c r="EX19" s="115"/>
      <c r="EY19" s="115"/>
      <c r="EZ19" s="115"/>
      <c r="FA19" s="115"/>
      <c r="FB19" s="115"/>
      <c r="FC19" s="115"/>
      <c r="FD19" s="115"/>
      <c r="FE19" s="115"/>
      <c r="FF19" s="115"/>
      <c r="FG19" s="115"/>
      <c r="FH19" s="115"/>
      <c r="FI19" s="115"/>
      <c r="FJ19" s="115"/>
      <c r="FK19" s="115"/>
      <c r="FL19" s="115"/>
      <c r="FM19" s="115"/>
      <c r="FN19" s="115"/>
      <c r="FO19" s="115"/>
      <c r="FP19" s="115"/>
      <c r="FQ19" s="115"/>
      <c r="FR19" s="115"/>
      <c r="FS19" s="115"/>
      <c r="FT19" s="115"/>
      <c r="FU19" s="115"/>
      <c r="FV19" s="115"/>
      <c r="FW19" s="115"/>
      <c r="FX19" s="115"/>
      <c r="FY19" s="115"/>
      <c r="FZ19" s="115"/>
      <c r="GA19" s="115"/>
      <c r="GB19" s="115"/>
      <c r="GC19" s="115"/>
      <c r="GD19" s="115"/>
      <c r="GE19" s="115"/>
      <c r="GF19" s="115"/>
      <c r="GG19" s="115"/>
      <c r="GH19" s="115"/>
      <c r="GI19" s="115"/>
      <c r="GJ19" s="115"/>
      <c r="GK19" s="115"/>
      <c r="GL19" s="115"/>
      <c r="GM19" s="115"/>
      <c r="GN19" s="115"/>
      <c r="GO19" s="115"/>
      <c r="GP19" s="115"/>
      <c r="GQ19" s="115"/>
      <c r="GR19" s="115"/>
      <c r="GS19" s="115"/>
      <c r="GT19" s="115"/>
      <c r="GU19" s="115"/>
      <c r="GV19" s="115"/>
      <c r="GW19" s="115"/>
      <c r="GX19" s="115"/>
      <c r="GY19" s="115"/>
      <c r="GZ19" s="115"/>
      <c r="HA19" s="115"/>
      <c r="HB19" s="115"/>
      <c r="HC19" s="115"/>
      <c r="HD19" s="115"/>
      <c r="HE19" s="115"/>
      <c r="HF19" s="115"/>
      <c r="HG19" s="115"/>
      <c r="HH19" s="115"/>
      <c r="HI19" s="115"/>
      <c r="HJ19" s="115"/>
      <c r="HK19" s="115"/>
      <c r="HL19" s="115"/>
      <c r="HM19" s="115"/>
      <c r="HN19" s="115"/>
      <c r="HO19" s="115"/>
      <c r="HP19" s="115"/>
      <c r="HQ19" s="115"/>
      <c r="HR19" s="115"/>
      <c r="HS19" s="115"/>
      <c r="HT19" s="115"/>
      <c r="HU19" s="115"/>
      <c r="HV19" s="115"/>
      <c r="HW19" s="115"/>
      <c r="HX19" s="115"/>
      <c r="HY19" s="115"/>
      <c r="HZ19" s="115"/>
      <c r="IA19" s="115"/>
      <c r="IB19" s="115"/>
      <c r="IC19" s="115"/>
      <c r="ID19" s="115"/>
      <c r="IE19" s="115"/>
      <c r="IF19" s="115"/>
      <c r="IG19" s="115"/>
      <c r="IH19" s="115"/>
      <c r="II19" s="115"/>
      <c r="IJ19" s="115"/>
      <c r="IK19" s="115"/>
      <c r="IL19" s="115"/>
      <c r="IM19" s="115"/>
      <c r="IN19" s="115"/>
      <c r="IO19" s="115"/>
      <c r="IP19" s="115"/>
      <c r="IQ19" s="115"/>
      <c r="IR19" s="115"/>
      <c r="IS19" s="115"/>
      <c r="IT19" s="115"/>
      <c r="IU19" s="115"/>
    </row>
    <row r="20" spans="1:255" s="117" customFormat="1" x14ac:dyDescent="0.2">
      <c r="A20" s="115" t="e">
        <f>A19+1</f>
        <v>#REF!</v>
      </c>
      <c r="B20" s="136" t="s">
        <v>539</v>
      </c>
      <c r="C20" s="144" t="str">
        <f t="shared" si="2"/>
        <v>П1130</v>
      </c>
      <c r="D20" s="145" t="s">
        <v>267</v>
      </c>
      <c r="E20" s="680"/>
      <c r="F20" s="680"/>
      <c r="G20" s="680"/>
      <c r="H20" s="680"/>
      <c r="I20" s="680"/>
      <c r="J20" s="680"/>
      <c r="K20" s="680"/>
      <c r="L20" s="680"/>
      <c r="M20" s="680"/>
      <c r="N20" s="680"/>
      <c r="O20" s="680"/>
      <c r="P20" s="680"/>
      <c r="Q20" s="135">
        <f>SUM(E20:P20)</f>
        <v>0</v>
      </c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15"/>
      <c r="EL20" s="115"/>
      <c r="EM20" s="115"/>
      <c r="EN20" s="115"/>
      <c r="EO20" s="115"/>
      <c r="EP20" s="115"/>
      <c r="EQ20" s="115"/>
      <c r="ER20" s="115"/>
      <c r="ES20" s="115"/>
      <c r="ET20" s="115"/>
      <c r="EU20" s="115"/>
      <c r="EV20" s="115"/>
      <c r="EW20" s="115"/>
      <c r="EX20" s="115"/>
      <c r="EY20" s="115"/>
      <c r="EZ20" s="115"/>
      <c r="FA20" s="115"/>
      <c r="FB20" s="115"/>
      <c r="FC20" s="115"/>
      <c r="FD20" s="115"/>
      <c r="FE20" s="115"/>
      <c r="FF20" s="115"/>
      <c r="FG20" s="115"/>
      <c r="FH20" s="115"/>
      <c r="FI20" s="115"/>
      <c r="FJ20" s="115"/>
      <c r="FK20" s="115"/>
      <c r="FL20" s="115"/>
      <c r="FM20" s="115"/>
      <c r="FN20" s="115"/>
      <c r="FO20" s="115"/>
      <c r="FP20" s="115"/>
      <c r="FQ20" s="115"/>
      <c r="FR20" s="115"/>
      <c r="FS20" s="115"/>
      <c r="FT20" s="115"/>
      <c r="FU20" s="115"/>
      <c r="FV20" s="115"/>
      <c r="FW20" s="115"/>
      <c r="FX20" s="115"/>
      <c r="FY20" s="115"/>
      <c r="FZ20" s="115"/>
      <c r="GA20" s="115"/>
      <c r="GB20" s="115"/>
      <c r="GC20" s="115"/>
      <c r="GD20" s="115"/>
      <c r="GE20" s="115"/>
      <c r="GF20" s="115"/>
      <c r="GG20" s="115"/>
      <c r="GH20" s="115"/>
      <c r="GI20" s="115"/>
      <c r="GJ20" s="115"/>
      <c r="GK20" s="115"/>
      <c r="GL20" s="115"/>
      <c r="GM20" s="115"/>
      <c r="GN20" s="115"/>
      <c r="GO20" s="115"/>
      <c r="GP20" s="115"/>
      <c r="GQ20" s="115"/>
      <c r="GR20" s="115"/>
      <c r="GS20" s="115"/>
      <c r="GT20" s="115"/>
      <c r="GU20" s="115"/>
      <c r="GV20" s="115"/>
      <c r="GW20" s="115"/>
      <c r="GX20" s="115"/>
      <c r="GY20" s="115"/>
      <c r="GZ20" s="115"/>
      <c r="HA20" s="115"/>
      <c r="HB20" s="115"/>
      <c r="HC20" s="115"/>
      <c r="HD20" s="115"/>
      <c r="HE20" s="115"/>
      <c r="HF20" s="115"/>
      <c r="HG20" s="115"/>
      <c r="HH20" s="115"/>
      <c r="HI20" s="115"/>
      <c r="HJ20" s="115"/>
      <c r="HK20" s="115"/>
      <c r="HL20" s="115"/>
      <c r="HM20" s="115"/>
      <c r="HN20" s="115"/>
      <c r="HO20" s="115"/>
      <c r="HP20" s="115"/>
      <c r="HQ20" s="115"/>
      <c r="HR20" s="115"/>
      <c r="HS20" s="115"/>
      <c r="HT20" s="115"/>
      <c r="HU20" s="115"/>
      <c r="HV20" s="115"/>
      <c r="HW20" s="115"/>
      <c r="HX20" s="115"/>
      <c r="HY20" s="115"/>
      <c r="HZ20" s="115"/>
      <c r="IA20" s="115"/>
      <c r="IB20" s="115"/>
      <c r="IC20" s="115"/>
      <c r="ID20" s="115"/>
      <c r="IE20" s="115"/>
      <c r="IF20" s="115"/>
      <c r="IG20" s="115"/>
      <c r="IH20" s="115"/>
      <c r="II20" s="115"/>
      <c r="IJ20" s="115"/>
      <c r="IK20" s="115"/>
      <c r="IL20" s="115"/>
      <c r="IM20" s="115"/>
      <c r="IN20" s="115"/>
      <c r="IO20" s="115"/>
      <c r="IP20" s="115"/>
      <c r="IQ20" s="115"/>
      <c r="IR20" s="115"/>
      <c r="IS20" s="115"/>
      <c r="IT20" s="115"/>
      <c r="IU20" s="115"/>
    </row>
    <row r="21" spans="1:255" s="117" customFormat="1" x14ac:dyDescent="0.2">
      <c r="A21" s="115" t="e">
        <f>#REF!+1</f>
        <v>#REF!</v>
      </c>
      <c r="B21" s="136" t="s">
        <v>19</v>
      </c>
      <c r="C21" s="144" t="str">
        <f t="shared" si="2"/>
        <v>П1132</v>
      </c>
      <c r="D21" s="145" t="s">
        <v>267</v>
      </c>
      <c r="E21" s="680"/>
      <c r="F21" s="680"/>
      <c r="G21" s="680"/>
      <c r="H21" s="680"/>
      <c r="I21" s="680"/>
      <c r="J21" s="680"/>
      <c r="K21" s="680"/>
      <c r="L21" s="680"/>
      <c r="M21" s="680"/>
      <c r="N21" s="680"/>
      <c r="O21" s="680"/>
      <c r="P21" s="680"/>
      <c r="Q21" s="135">
        <f t="shared" si="3"/>
        <v>0</v>
      </c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15"/>
      <c r="EL21" s="115"/>
      <c r="EM21" s="115"/>
      <c r="EN21" s="115"/>
      <c r="EO21" s="115"/>
      <c r="EP21" s="115"/>
      <c r="EQ21" s="115"/>
      <c r="ER21" s="115"/>
      <c r="ES21" s="115"/>
      <c r="ET21" s="115"/>
      <c r="EU21" s="115"/>
      <c r="EV21" s="115"/>
      <c r="EW21" s="115"/>
      <c r="EX21" s="115"/>
      <c r="EY21" s="115"/>
      <c r="EZ21" s="115"/>
      <c r="FA21" s="115"/>
      <c r="FB21" s="115"/>
      <c r="FC21" s="115"/>
      <c r="FD21" s="115"/>
      <c r="FE21" s="115"/>
      <c r="FF21" s="115"/>
      <c r="FG21" s="115"/>
      <c r="FH21" s="115"/>
      <c r="FI21" s="115"/>
      <c r="FJ21" s="115"/>
      <c r="FK21" s="115"/>
      <c r="FL21" s="115"/>
      <c r="FM21" s="115"/>
      <c r="FN21" s="115"/>
      <c r="FO21" s="115"/>
      <c r="FP21" s="115"/>
      <c r="FQ21" s="115"/>
      <c r="FR21" s="115"/>
      <c r="FS21" s="115"/>
      <c r="FT21" s="115"/>
      <c r="FU21" s="115"/>
      <c r="FV21" s="115"/>
      <c r="FW21" s="115"/>
      <c r="FX21" s="115"/>
      <c r="FY21" s="115"/>
      <c r="FZ21" s="115"/>
      <c r="GA21" s="115"/>
      <c r="GB21" s="115"/>
      <c r="GC21" s="115"/>
      <c r="GD21" s="115"/>
      <c r="GE21" s="115"/>
      <c r="GF21" s="115"/>
      <c r="GG21" s="115"/>
      <c r="GH21" s="115"/>
      <c r="GI21" s="115"/>
      <c r="GJ21" s="115"/>
      <c r="GK21" s="115"/>
      <c r="GL21" s="115"/>
      <c r="GM21" s="115"/>
      <c r="GN21" s="115"/>
      <c r="GO21" s="115"/>
      <c r="GP21" s="115"/>
      <c r="GQ21" s="115"/>
      <c r="GR21" s="115"/>
      <c r="GS21" s="115"/>
      <c r="GT21" s="115"/>
      <c r="GU21" s="115"/>
      <c r="GV21" s="115"/>
      <c r="GW21" s="115"/>
      <c r="GX21" s="115"/>
      <c r="GY21" s="115"/>
      <c r="GZ21" s="115"/>
      <c r="HA21" s="115"/>
      <c r="HB21" s="115"/>
      <c r="HC21" s="115"/>
      <c r="HD21" s="115"/>
      <c r="HE21" s="115"/>
      <c r="HF21" s="115"/>
      <c r="HG21" s="115"/>
      <c r="HH21" s="115"/>
      <c r="HI21" s="115"/>
      <c r="HJ21" s="115"/>
      <c r="HK21" s="115"/>
      <c r="HL21" s="115"/>
      <c r="HM21" s="115"/>
      <c r="HN21" s="115"/>
      <c r="HO21" s="115"/>
      <c r="HP21" s="115"/>
      <c r="HQ21" s="115"/>
      <c r="HR21" s="115"/>
      <c r="HS21" s="115"/>
      <c r="HT21" s="115"/>
      <c r="HU21" s="115"/>
      <c r="HV21" s="115"/>
      <c r="HW21" s="115"/>
      <c r="HX21" s="115"/>
      <c r="HY21" s="115"/>
      <c r="HZ21" s="115"/>
      <c r="IA21" s="115"/>
      <c r="IB21" s="115"/>
      <c r="IC21" s="115"/>
      <c r="ID21" s="115"/>
      <c r="IE21" s="115"/>
      <c r="IF21" s="115"/>
      <c r="IG21" s="115"/>
      <c r="IH21" s="115"/>
      <c r="II21" s="115"/>
      <c r="IJ21" s="115"/>
      <c r="IK21" s="115"/>
      <c r="IL21" s="115"/>
      <c r="IM21" s="115"/>
      <c r="IN21" s="115"/>
      <c r="IO21" s="115"/>
      <c r="IP21" s="115"/>
      <c r="IQ21" s="115"/>
      <c r="IR21" s="115"/>
      <c r="IS21" s="115"/>
      <c r="IT21" s="115"/>
      <c r="IU21" s="115"/>
    </row>
    <row r="22" spans="1:255" s="117" customFormat="1" x14ac:dyDescent="0.2">
      <c r="A22" s="115" t="e">
        <f t="shared" si="4"/>
        <v>#REF!</v>
      </c>
      <c r="B22" s="136" t="s">
        <v>20</v>
      </c>
      <c r="C22" s="144" t="str">
        <f t="shared" si="2"/>
        <v>П1133</v>
      </c>
      <c r="D22" s="145" t="s">
        <v>267</v>
      </c>
      <c r="E22" s="680"/>
      <c r="F22" s="680"/>
      <c r="G22" s="680"/>
      <c r="H22" s="680"/>
      <c r="I22" s="680"/>
      <c r="J22" s="680"/>
      <c r="K22" s="680"/>
      <c r="L22" s="680"/>
      <c r="M22" s="680"/>
      <c r="N22" s="680"/>
      <c r="O22" s="680"/>
      <c r="P22" s="680"/>
      <c r="Q22" s="135">
        <f t="shared" si="3"/>
        <v>0</v>
      </c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15"/>
      <c r="EL22" s="115"/>
      <c r="EM22" s="115"/>
      <c r="EN22" s="115"/>
      <c r="EO22" s="115"/>
      <c r="EP22" s="115"/>
      <c r="EQ22" s="115"/>
      <c r="ER22" s="115"/>
      <c r="ES22" s="115"/>
      <c r="ET22" s="115"/>
      <c r="EU22" s="115"/>
      <c r="EV22" s="115"/>
      <c r="EW22" s="115"/>
      <c r="EX22" s="115"/>
      <c r="EY22" s="115"/>
      <c r="EZ22" s="115"/>
      <c r="FA22" s="115"/>
      <c r="FB22" s="115"/>
      <c r="FC22" s="115"/>
      <c r="FD22" s="115"/>
      <c r="FE22" s="115"/>
      <c r="FF22" s="115"/>
      <c r="FG22" s="115"/>
      <c r="FH22" s="115"/>
      <c r="FI22" s="115"/>
      <c r="FJ22" s="115"/>
      <c r="FK22" s="115"/>
      <c r="FL22" s="115"/>
      <c r="FM22" s="115"/>
      <c r="FN22" s="115"/>
      <c r="FO22" s="115"/>
      <c r="FP22" s="115"/>
      <c r="FQ22" s="115"/>
      <c r="FR22" s="115"/>
      <c r="FS22" s="115"/>
      <c r="FT22" s="115"/>
      <c r="FU22" s="115"/>
      <c r="FV22" s="115"/>
      <c r="FW22" s="115"/>
      <c r="FX22" s="115"/>
      <c r="FY22" s="115"/>
      <c r="FZ22" s="115"/>
      <c r="GA22" s="115"/>
      <c r="GB22" s="115"/>
      <c r="GC22" s="115"/>
      <c r="GD22" s="115"/>
      <c r="GE22" s="115"/>
      <c r="GF22" s="115"/>
      <c r="GG22" s="115"/>
      <c r="GH22" s="115"/>
      <c r="GI22" s="115"/>
      <c r="GJ22" s="115"/>
      <c r="GK22" s="115"/>
      <c r="GL22" s="115"/>
      <c r="GM22" s="115"/>
      <c r="GN22" s="115"/>
      <c r="GO22" s="115"/>
      <c r="GP22" s="115"/>
      <c r="GQ22" s="115"/>
      <c r="GR22" s="115"/>
      <c r="GS22" s="115"/>
      <c r="GT22" s="115"/>
      <c r="GU22" s="115"/>
      <c r="GV22" s="115"/>
      <c r="GW22" s="115"/>
      <c r="GX22" s="115"/>
      <c r="GY22" s="115"/>
      <c r="GZ22" s="115"/>
      <c r="HA22" s="115"/>
      <c r="HB22" s="115"/>
      <c r="HC22" s="115"/>
      <c r="HD22" s="115"/>
      <c r="HE22" s="115"/>
      <c r="HF22" s="115"/>
      <c r="HG22" s="115"/>
      <c r="HH22" s="115"/>
      <c r="HI22" s="115"/>
      <c r="HJ22" s="115"/>
      <c r="HK22" s="115"/>
      <c r="HL22" s="115"/>
      <c r="HM22" s="115"/>
      <c r="HN22" s="115"/>
      <c r="HO22" s="115"/>
      <c r="HP22" s="115"/>
      <c r="HQ22" s="115"/>
      <c r="HR22" s="115"/>
      <c r="HS22" s="115"/>
      <c r="HT22" s="115"/>
      <c r="HU22" s="115"/>
      <c r="HV22" s="115"/>
      <c r="HW22" s="115"/>
      <c r="HX22" s="115"/>
      <c r="HY22" s="115"/>
      <c r="HZ22" s="115"/>
      <c r="IA22" s="115"/>
      <c r="IB22" s="115"/>
      <c r="IC22" s="115"/>
      <c r="ID22" s="115"/>
      <c r="IE22" s="115"/>
      <c r="IF22" s="115"/>
      <c r="IG22" s="115"/>
      <c r="IH22" s="115"/>
      <c r="II22" s="115"/>
      <c r="IJ22" s="115"/>
      <c r="IK22" s="115"/>
      <c r="IL22" s="115"/>
      <c r="IM22" s="115"/>
      <c r="IN22" s="115"/>
      <c r="IO22" s="115"/>
      <c r="IP22" s="115"/>
      <c r="IQ22" s="115"/>
      <c r="IR22" s="115"/>
      <c r="IS22" s="115"/>
      <c r="IT22" s="115"/>
      <c r="IU22" s="115"/>
    </row>
    <row r="23" spans="1:255" s="117" customFormat="1" x14ac:dyDescent="0.2">
      <c r="A23" s="115" t="e">
        <f t="shared" si="4"/>
        <v>#REF!</v>
      </c>
      <c r="B23" s="136" t="s">
        <v>21</v>
      </c>
      <c r="C23" s="144" t="str">
        <f t="shared" si="2"/>
        <v>П1134</v>
      </c>
      <c r="D23" s="145" t="s">
        <v>267</v>
      </c>
      <c r="E23" s="680"/>
      <c r="F23" s="680"/>
      <c r="G23" s="680"/>
      <c r="H23" s="680"/>
      <c r="I23" s="680"/>
      <c r="J23" s="680"/>
      <c r="K23" s="680"/>
      <c r="L23" s="680"/>
      <c r="M23" s="680"/>
      <c r="N23" s="680"/>
      <c r="O23" s="680"/>
      <c r="P23" s="680"/>
      <c r="Q23" s="135">
        <f t="shared" si="3"/>
        <v>0</v>
      </c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15"/>
      <c r="EL23" s="115"/>
      <c r="EM23" s="115"/>
      <c r="EN23" s="115"/>
      <c r="EO23" s="115"/>
      <c r="EP23" s="115"/>
      <c r="EQ23" s="115"/>
      <c r="ER23" s="115"/>
      <c r="ES23" s="115"/>
      <c r="ET23" s="115"/>
      <c r="EU23" s="115"/>
      <c r="EV23" s="115"/>
      <c r="EW23" s="115"/>
      <c r="EX23" s="115"/>
      <c r="EY23" s="115"/>
      <c r="EZ23" s="115"/>
      <c r="FA23" s="115"/>
      <c r="FB23" s="115"/>
      <c r="FC23" s="115"/>
      <c r="FD23" s="115"/>
      <c r="FE23" s="115"/>
      <c r="FF23" s="115"/>
      <c r="FG23" s="115"/>
      <c r="FH23" s="115"/>
      <c r="FI23" s="115"/>
      <c r="FJ23" s="115"/>
      <c r="FK23" s="115"/>
      <c r="FL23" s="115"/>
      <c r="FM23" s="115"/>
      <c r="FN23" s="115"/>
      <c r="FO23" s="115"/>
      <c r="FP23" s="115"/>
      <c r="FQ23" s="115"/>
      <c r="FR23" s="115"/>
      <c r="FS23" s="115"/>
      <c r="FT23" s="115"/>
      <c r="FU23" s="115"/>
      <c r="FV23" s="115"/>
      <c r="FW23" s="115"/>
      <c r="FX23" s="115"/>
      <c r="FY23" s="115"/>
      <c r="FZ23" s="115"/>
      <c r="GA23" s="115"/>
      <c r="GB23" s="115"/>
      <c r="GC23" s="115"/>
      <c r="GD23" s="115"/>
      <c r="GE23" s="115"/>
      <c r="GF23" s="115"/>
      <c r="GG23" s="115"/>
      <c r="GH23" s="115"/>
      <c r="GI23" s="115"/>
      <c r="GJ23" s="115"/>
      <c r="GK23" s="115"/>
      <c r="GL23" s="115"/>
      <c r="GM23" s="115"/>
      <c r="GN23" s="115"/>
      <c r="GO23" s="115"/>
      <c r="GP23" s="115"/>
      <c r="GQ23" s="115"/>
      <c r="GR23" s="115"/>
      <c r="GS23" s="115"/>
      <c r="GT23" s="115"/>
      <c r="GU23" s="115"/>
      <c r="GV23" s="115"/>
      <c r="GW23" s="115"/>
      <c r="GX23" s="115"/>
      <c r="GY23" s="115"/>
      <c r="GZ23" s="115"/>
      <c r="HA23" s="115"/>
      <c r="HB23" s="115"/>
      <c r="HC23" s="115"/>
      <c r="HD23" s="115"/>
      <c r="HE23" s="115"/>
      <c r="HF23" s="115"/>
      <c r="HG23" s="115"/>
      <c r="HH23" s="115"/>
      <c r="HI23" s="115"/>
      <c r="HJ23" s="115"/>
      <c r="HK23" s="115"/>
      <c r="HL23" s="115"/>
      <c r="HM23" s="115"/>
      <c r="HN23" s="115"/>
      <c r="HO23" s="115"/>
      <c r="HP23" s="115"/>
      <c r="HQ23" s="115"/>
      <c r="HR23" s="115"/>
      <c r="HS23" s="115"/>
      <c r="HT23" s="115"/>
      <c r="HU23" s="115"/>
      <c r="HV23" s="115"/>
      <c r="HW23" s="115"/>
      <c r="HX23" s="115"/>
      <c r="HY23" s="115"/>
      <c r="HZ23" s="115"/>
      <c r="IA23" s="115"/>
      <c r="IB23" s="115"/>
      <c r="IC23" s="115"/>
      <c r="ID23" s="115"/>
      <c r="IE23" s="115"/>
      <c r="IF23" s="115"/>
      <c r="IG23" s="115"/>
      <c r="IH23" s="115"/>
      <c r="II23" s="115"/>
      <c r="IJ23" s="115"/>
      <c r="IK23" s="115"/>
      <c r="IL23" s="115"/>
      <c r="IM23" s="115"/>
      <c r="IN23" s="115"/>
      <c r="IO23" s="115"/>
      <c r="IP23" s="115"/>
      <c r="IQ23" s="115"/>
      <c r="IR23" s="115"/>
      <c r="IS23" s="115"/>
      <c r="IT23" s="115"/>
      <c r="IU23" s="115"/>
    </row>
    <row r="24" spans="1:255" s="117" customFormat="1" x14ac:dyDescent="0.2">
      <c r="A24" s="115" t="e">
        <f t="shared" si="4"/>
        <v>#REF!</v>
      </c>
      <c r="B24" s="136" t="s">
        <v>22</v>
      </c>
      <c r="C24" s="144" t="str">
        <f t="shared" si="2"/>
        <v>П1135</v>
      </c>
      <c r="D24" s="145" t="s">
        <v>267</v>
      </c>
      <c r="E24" s="680"/>
      <c r="F24" s="680"/>
      <c r="G24" s="680"/>
      <c r="H24" s="680"/>
      <c r="I24" s="680"/>
      <c r="J24" s="680"/>
      <c r="K24" s="680"/>
      <c r="L24" s="680"/>
      <c r="M24" s="680"/>
      <c r="N24" s="680"/>
      <c r="O24" s="680"/>
      <c r="P24" s="680"/>
      <c r="Q24" s="135">
        <f t="shared" si="3"/>
        <v>0</v>
      </c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15"/>
      <c r="EL24" s="115"/>
      <c r="EM24" s="115"/>
      <c r="EN24" s="115"/>
      <c r="EO24" s="115"/>
      <c r="EP24" s="115"/>
      <c r="EQ24" s="115"/>
      <c r="ER24" s="115"/>
      <c r="ES24" s="115"/>
      <c r="ET24" s="115"/>
      <c r="EU24" s="115"/>
      <c r="EV24" s="115"/>
      <c r="EW24" s="115"/>
      <c r="EX24" s="115"/>
      <c r="EY24" s="115"/>
      <c r="EZ24" s="115"/>
      <c r="FA24" s="115"/>
      <c r="FB24" s="115"/>
      <c r="FC24" s="115"/>
      <c r="FD24" s="115"/>
      <c r="FE24" s="115"/>
      <c r="FF24" s="115"/>
      <c r="FG24" s="115"/>
      <c r="FH24" s="115"/>
      <c r="FI24" s="115"/>
      <c r="FJ24" s="115"/>
      <c r="FK24" s="115"/>
      <c r="FL24" s="115"/>
      <c r="FM24" s="115"/>
      <c r="FN24" s="115"/>
      <c r="FO24" s="115"/>
      <c r="FP24" s="115"/>
      <c r="FQ24" s="115"/>
      <c r="FR24" s="115"/>
      <c r="FS24" s="115"/>
      <c r="FT24" s="115"/>
      <c r="FU24" s="115"/>
      <c r="FV24" s="115"/>
      <c r="FW24" s="115"/>
      <c r="FX24" s="115"/>
      <c r="FY24" s="115"/>
      <c r="FZ24" s="115"/>
      <c r="GA24" s="115"/>
      <c r="GB24" s="115"/>
      <c r="GC24" s="115"/>
      <c r="GD24" s="115"/>
      <c r="GE24" s="115"/>
      <c r="GF24" s="115"/>
      <c r="GG24" s="115"/>
      <c r="GH24" s="115"/>
      <c r="GI24" s="115"/>
      <c r="GJ24" s="115"/>
      <c r="GK24" s="115"/>
      <c r="GL24" s="115"/>
      <c r="GM24" s="115"/>
      <c r="GN24" s="115"/>
      <c r="GO24" s="115"/>
      <c r="GP24" s="115"/>
      <c r="GQ24" s="115"/>
      <c r="GR24" s="115"/>
      <c r="GS24" s="115"/>
      <c r="GT24" s="115"/>
      <c r="GU24" s="115"/>
      <c r="GV24" s="115"/>
      <c r="GW24" s="115"/>
      <c r="GX24" s="115"/>
      <c r="GY24" s="115"/>
      <c r="GZ24" s="115"/>
      <c r="HA24" s="115"/>
      <c r="HB24" s="115"/>
      <c r="HC24" s="115"/>
      <c r="HD24" s="115"/>
      <c r="HE24" s="115"/>
      <c r="HF24" s="115"/>
      <c r="HG24" s="115"/>
      <c r="HH24" s="115"/>
      <c r="HI24" s="115"/>
      <c r="HJ24" s="115"/>
      <c r="HK24" s="115"/>
      <c r="HL24" s="115"/>
      <c r="HM24" s="115"/>
      <c r="HN24" s="115"/>
      <c r="HO24" s="115"/>
      <c r="HP24" s="115"/>
      <c r="HQ24" s="115"/>
      <c r="HR24" s="115"/>
      <c r="HS24" s="115"/>
      <c r="HT24" s="115"/>
      <c r="HU24" s="115"/>
      <c r="HV24" s="115"/>
      <c r="HW24" s="115"/>
      <c r="HX24" s="115"/>
      <c r="HY24" s="115"/>
      <c r="HZ24" s="115"/>
      <c r="IA24" s="115"/>
      <c r="IB24" s="115"/>
      <c r="IC24" s="115"/>
      <c r="ID24" s="115"/>
      <c r="IE24" s="115"/>
      <c r="IF24" s="115"/>
      <c r="IG24" s="115"/>
      <c r="IH24" s="115"/>
      <c r="II24" s="115"/>
      <c r="IJ24" s="115"/>
      <c r="IK24" s="115"/>
      <c r="IL24" s="115"/>
      <c r="IM24" s="115"/>
      <c r="IN24" s="115"/>
      <c r="IO24" s="115"/>
      <c r="IP24" s="115"/>
      <c r="IQ24" s="115"/>
      <c r="IR24" s="115"/>
      <c r="IS24" s="115"/>
      <c r="IT24" s="115"/>
      <c r="IU24" s="115"/>
    </row>
    <row r="25" spans="1:255" s="117" customFormat="1" x14ac:dyDescent="0.2">
      <c r="A25" s="115" t="e">
        <f t="shared" si="4"/>
        <v>#REF!</v>
      </c>
      <c r="B25" s="136" t="s">
        <v>23</v>
      </c>
      <c r="C25" s="144" t="str">
        <f t="shared" si="2"/>
        <v>П1136</v>
      </c>
      <c r="D25" s="145" t="s">
        <v>267</v>
      </c>
      <c r="E25" s="680"/>
      <c r="F25" s="680"/>
      <c r="G25" s="680"/>
      <c r="H25" s="680"/>
      <c r="I25" s="680"/>
      <c r="J25" s="680"/>
      <c r="K25" s="680"/>
      <c r="L25" s="680"/>
      <c r="M25" s="680"/>
      <c r="N25" s="680"/>
      <c r="O25" s="680"/>
      <c r="P25" s="680"/>
      <c r="Q25" s="135">
        <f t="shared" si="3"/>
        <v>0</v>
      </c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15"/>
      <c r="EL25" s="115"/>
      <c r="EM25" s="115"/>
      <c r="EN25" s="115"/>
      <c r="EO25" s="115"/>
      <c r="EP25" s="115"/>
      <c r="EQ25" s="115"/>
      <c r="ER25" s="115"/>
      <c r="ES25" s="115"/>
      <c r="ET25" s="115"/>
      <c r="EU25" s="115"/>
      <c r="EV25" s="115"/>
      <c r="EW25" s="115"/>
      <c r="EX25" s="115"/>
      <c r="EY25" s="115"/>
      <c r="EZ25" s="115"/>
      <c r="FA25" s="115"/>
      <c r="FB25" s="115"/>
      <c r="FC25" s="115"/>
      <c r="FD25" s="115"/>
      <c r="FE25" s="115"/>
      <c r="FF25" s="115"/>
      <c r="FG25" s="115"/>
      <c r="FH25" s="115"/>
      <c r="FI25" s="115"/>
      <c r="FJ25" s="115"/>
      <c r="FK25" s="115"/>
      <c r="FL25" s="115"/>
      <c r="FM25" s="115"/>
      <c r="FN25" s="115"/>
      <c r="FO25" s="115"/>
      <c r="FP25" s="115"/>
      <c r="FQ25" s="115"/>
      <c r="FR25" s="115"/>
      <c r="FS25" s="115"/>
      <c r="FT25" s="115"/>
      <c r="FU25" s="115"/>
      <c r="FV25" s="115"/>
      <c r="FW25" s="115"/>
      <c r="FX25" s="115"/>
      <c r="FY25" s="115"/>
      <c r="FZ25" s="115"/>
      <c r="GA25" s="115"/>
      <c r="GB25" s="115"/>
      <c r="GC25" s="115"/>
      <c r="GD25" s="115"/>
      <c r="GE25" s="115"/>
      <c r="GF25" s="115"/>
      <c r="GG25" s="115"/>
      <c r="GH25" s="115"/>
      <c r="GI25" s="115"/>
      <c r="GJ25" s="115"/>
      <c r="GK25" s="115"/>
      <c r="GL25" s="115"/>
      <c r="GM25" s="115"/>
      <c r="GN25" s="115"/>
      <c r="GO25" s="115"/>
      <c r="GP25" s="115"/>
      <c r="GQ25" s="115"/>
      <c r="GR25" s="115"/>
      <c r="GS25" s="115"/>
      <c r="GT25" s="115"/>
      <c r="GU25" s="115"/>
      <c r="GV25" s="115"/>
      <c r="GW25" s="115"/>
      <c r="GX25" s="115"/>
      <c r="GY25" s="115"/>
      <c r="GZ25" s="115"/>
      <c r="HA25" s="115"/>
      <c r="HB25" s="115"/>
      <c r="HC25" s="115"/>
      <c r="HD25" s="115"/>
      <c r="HE25" s="115"/>
      <c r="HF25" s="115"/>
      <c r="HG25" s="115"/>
      <c r="HH25" s="115"/>
      <c r="HI25" s="115"/>
      <c r="HJ25" s="115"/>
      <c r="HK25" s="115"/>
      <c r="HL25" s="115"/>
      <c r="HM25" s="115"/>
      <c r="HN25" s="115"/>
      <c r="HO25" s="115"/>
      <c r="HP25" s="115"/>
      <c r="HQ25" s="115"/>
      <c r="HR25" s="115"/>
      <c r="HS25" s="115"/>
      <c r="HT25" s="115"/>
      <c r="HU25" s="115"/>
      <c r="HV25" s="115"/>
      <c r="HW25" s="115"/>
      <c r="HX25" s="115"/>
      <c r="HY25" s="115"/>
      <c r="HZ25" s="115"/>
      <c r="IA25" s="115"/>
      <c r="IB25" s="115"/>
      <c r="IC25" s="115"/>
      <c r="ID25" s="115"/>
      <c r="IE25" s="115"/>
      <c r="IF25" s="115"/>
      <c r="IG25" s="115"/>
      <c r="IH25" s="115"/>
      <c r="II25" s="115"/>
      <c r="IJ25" s="115"/>
      <c r="IK25" s="115"/>
      <c r="IL25" s="115"/>
      <c r="IM25" s="115"/>
      <c r="IN25" s="115"/>
      <c r="IO25" s="115"/>
      <c r="IP25" s="115"/>
      <c r="IQ25" s="115"/>
      <c r="IR25" s="115"/>
      <c r="IS25" s="115"/>
      <c r="IT25" s="115"/>
      <c r="IU25" s="115"/>
    </row>
    <row r="26" spans="1:255" s="117" customFormat="1" x14ac:dyDescent="0.2">
      <c r="A26" s="115" t="e">
        <f t="shared" si="4"/>
        <v>#REF!</v>
      </c>
      <c r="B26" s="136" t="s">
        <v>24</v>
      </c>
      <c r="C26" s="144" t="str">
        <f t="shared" si="2"/>
        <v>П1137</v>
      </c>
      <c r="D26" s="145" t="s">
        <v>267</v>
      </c>
      <c r="E26" s="680"/>
      <c r="F26" s="680"/>
      <c r="G26" s="680"/>
      <c r="H26" s="680"/>
      <c r="I26" s="680"/>
      <c r="J26" s="680"/>
      <c r="K26" s="680"/>
      <c r="L26" s="680"/>
      <c r="M26" s="680"/>
      <c r="N26" s="680"/>
      <c r="O26" s="680"/>
      <c r="P26" s="680"/>
      <c r="Q26" s="135">
        <f t="shared" si="3"/>
        <v>0</v>
      </c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15"/>
      <c r="EL26" s="115"/>
      <c r="EM26" s="115"/>
      <c r="EN26" s="115"/>
      <c r="EO26" s="115"/>
      <c r="EP26" s="115"/>
      <c r="EQ26" s="115"/>
      <c r="ER26" s="115"/>
      <c r="ES26" s="115"/>
      <c r="ET26" s="115"/>
      <c r="EU26" s="115"/>
      <c r="EV26" s="115"/>
      <c r="EW26" s="115"/>
      <c r="EX26" s="115"/>
      <c r="EY26" s="115"/>
      <c r="EZ26" s="115"/>
      <c r="FA26" s="115"/>
      <c r="FB26" s="115"/>
      <c r="FC26" s="115"/>
      <c r="FD26" s="115"/>
      <c r="FE26" s="115"/>
      <c r="FF26" s="115"/>
      <c r="FG26" s="115"/>
      <c r="FH26" s="115"/>
      <c r="FI26" s="115"/>
      <c r="FJ26" s="115"/>
      <c r="FK26" s="115"/>
      <c r="FL26" s="115"/>
      <c r="FM26" s="115"/>
      <c r="FN26" s="115"/>
      <c r="FO26" s="115"/>
      <c r="FP26" s="115"/>
      <c r="FQ26" s="115"/>
      <c r="FR26" s="115"/>
      <c r="FS26" s="115"/>
      <c r="FT26" s="115"/>
      <c r="FU26" s="115"/>
      <c r="FV26" s="115"/>
      <c r="FW26" s="115"/>
      <c r="FX26" s="115"/>
      <c r="FY26" s="115"/>
      <c r="FZ26" s="115"/>
      <c r="GA26" s="115"/>
      <c r="GB26" s="115"/>
      <c r="GC26" s="115"/>
      <c r="GD26" s="115"/>
      <c r="GE26" s="115"/>
      <c r="GF26" s="115"/>
      <c r="GG26" s="115"/>
      <c r="GH26" s="115"/>
      <c r="GI26" s="115"/>
      <c r="GJ26" s="115"/>
      <c r="GK26" s="115"/>
      <c r="GL26" s="115"/>
      <c r="GM26" s="115"/>
      <c r="GN26" s="115"/>
      <c r="GO26" s="115"/>
      <c r="GP26" s="115"/>
      <c r="GQ26" s="115"/>
      <c r="GR26" s="115"/>
      <c r="GS26" s="115"/>
      <c r="GT26" s="115"/>
      <c r="GU26" s="115"/>
      <c r="GV26" s="115"/>
      <c r="GW26" s="115"/>
      <c r="GX26" s="115"/>
      <c r="GY26" s="115"/>
      <c r="GZ26" s="115"/>
      <c r="HA26" s="115"/>
      <c r="HB26" s="115"/>
      <c r="HC26" s="115"/>
      <c r="HD26" s="115"/>
      <c r="HE26" s="115"/>
      <c r="HF26" s="115"/>
      <c r="HG26" s="115"/>
      <c r="HH26" s="115"/>
      <c r="HI26" s="115"/>
      <c r="HJ26" s="115"/>
      <c r="HK26" s="115"/>
      <c r="HL26" s="115"/>
      <c r="HM26" s="115"/>
      <c r="HN26" s="115"/>
      <c r="HO26" s="115"/>
      <c r="HP26" s="115"/>
      <c r="HQ26" s="115"/>
      <c r="HR26" s="115"/>
      <c r="HS26" s="115"/>
      <c r="HT26" s="115"/>
      <c r="HU26" s="115"/>
      <c r="HV26" s="115"/>
      <c r="HW26" s="115"/>
      <c r="HX26" s="115"/>
      <c r="HY26" s="115"/>
      <c r="HZ26" s="115"/>
      <c r="IA26" s="115"/>
      <c r="IB26" s="115"/>
      <c r="IC26" s="115"/>
      <c r="ID26" s="115"/>
      <c r="IE26" s="115"/>
      <c r="IF26" s="115"/>
      <c r="IG26" s="115"/>
      <c r="IH26" s="115"/>
      <c r="II26" s="115"/>
      <c r="IJ26" s="115"/>
      <c r="IK26" s="115"/>
      <c r="IL26" s="115"/>
      <c r="IM26" s="115"/>
      <c r="IN26" s="115"/>
      <c r="IO26" s="115"/>
      <c r="IP26" s="115"/>
      <c r="IQ26" s="115"/>
      <c r="IR26" s="115"/>
      <c r="IS26" s="115"/>
      <c r="IT26" s="115"/>
      <c r="IU26" s="115"/>
    </row>
    <row r="27" spans="1:255" s="117" customFormat="1" x14ac:dyDescent="0.2">
      <c r="A27" s="115" t="e">
        <f t="shared" si="4"/>
        <v>#REF!</v>
      </c>
      <c r="B27" s="136" t="s">
        <v>25</v>
      </c>
      <c r="C27" s="144" t="str">
        <f t="shared" si="2"/>
        <v>П1138</v>
      </c>
      <c r="D27" s="145" t="s">
        <v>267</v>
      </c>
      <c r="E27" s="680"/>
      <c r="F27" s="680"/>
      <c r="G27" s="680"/>
      <c r="H27" s="680"/>
      <c r="I27" s="680"/>
      <c r="J27" s="680"/>
      <c r="K27" s="680"/>
      <c r="L27" s="680"/>
      <c r="M27" s="680"/>
      <c r="N27" s="680"/>
      <c r="O27" s="680"/>
      <c r="P27" s="680"/>
      <c r="Q27" s="135">
        <f t="shared" si="3"/>
        <v>0</v>
      </c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15"/>
      <c r="EL27" s="115"/>
      <c r="EM27" s="115"/>
      <c r="EN27" s="115"/>
      <c r="EO27" s="115"/>
      <c r="EP27" s="115"/>
      <c r="EQ27" s="115"/>
      <c r="ER27" s="115"/>
      <c r="ES27" s="115"/>
      <c r="ET27" s="115"/>
      <c r="EU27" s="115"/>
      <c r="EV27" s="115"/>
      <c r="EW27" s="115"/>
      <c r="EX27" s="115"/>
      <c r="EY27" s="115"/>
      <c r="EZ27" s="115"/>
      <c r="FA27" s="115"/>
      <c r="FB27" s="115"/>
      <c r="FC27" s="115"/>
      <c r="FD27" s="115"/>
      <c r="FE27" s="115"/>
      <c r="FF27" s="115"/>
      <c r="FG27" s="115"/>
      <c r="FH27" s="115"/>
      <c r="FI27" s="115"/>
      <c r="FJ27" s="115"/>
      <c r="FK27" s="115"/>
      <c r="FL27" s="115"/>
      <c r="FM27" s="115"/>
      <c r="FN27" s="115"/>
      <c r="FO27" s="115"/>
      <c r="FP27" s="115"/>
      <c r="FQ27" s="115"/>
      <c r="FR27" s="115"/>
      <c r="FS27" s="115"/>
      <c r="FT27" s="115"/>
      <c r="FU27" s="115"/>
      <c r="FV27" s="115"/>
      <c r="FW27" s="115"/>
      <c r="FX27" s="115"/>
      <c r="FY27" s="115"/>
      <c r="FZ27" s="115"/>
      <c r="GA27" s="115"/>
      <c r="GB27" s="115"/>
      <c r="GC27" s="115"/>
      <c r="GD27" s="115"/>
      <c r="GE27" s="115"/>
      <c r="GF27" s="115"/>
      <c r="GG27" s="115"/>
      <c r="GH27" s="115"/>
      <c r="GI27" s="115"/>
      <c r="GJ27" s="115"/>
      <c r="GK27" s="115"/>
      <c r="GL27" s="115"/>
      <c r="GM27" s="115"/>
      <c r="GN27" s="115"/>
      <c r="GO27" s="115"/>
      <c r="GP27" s="115"/>
      <c r="GQ27" s="115"/>
      <c r="GR27" s="115"/>
      <c r="GS27" s="115"/>
      <c r="GT27" s="115"/>
      <c r="GU27" s="115"/>
      <c r="GV27" s="115"/>
      <c r="GW27" s="115"/>
      <c r="GX27" s="115"/>
      <c r="GY27" s="115"/>
      <c r="GZ27" s="115"/>
      <c r="HA27" s="115"/>
      <c r="HB27" s="115"/>
      <c r="HC27" s="115"/>
      <c r="HD27" s="115"/>
      <c r="HE27" s="115"/>
      <c r="HF27" s="115"/>
      <c r="HG27" s="115"/>
      <c r="HH27" s="115"/>
      <c r="HI27" s="115"/>
      <c r="HJ27" s="115"/>
      <c r="HK27" s="115"/>
      <c r="HL27" s="115"/>
      <c r="HM27" s="115"/>
      <c r="HN27" s="115"/>
      <c r="HO27" s="115"/>
      <c r="HP27" s="115"/>
      <c r="HQ27" s="115"/>
      <c r="HR27" s="115"/>
      <c r="HS27" s="115"/>
      <c r="HT27" s="115"/>
      <c r="HU27" s="115"/>
      <c r="HV27" s="115"/>
      <c r="HW27" s="115"/>
      <c r="HX27" s="115"/>
      <c r="HY27" s="115"/>
      <c r="HZ27" s="115"/>
      <c r="IA27" s="115"/>
      <c r="IB27" s="115"/>
      <c r="IC27" s="115"/>
      <c r="ID27" s="115"/>
      <c r="IE27" s="115"/>
      <c r="IF27" s="115"/>
      <c r="IG27" s="115"/>
      <c r="IH27" s="115"/>
      <c r="II27" s="115"/>
      <c r="IJ27" s="115"/>
      <c r="IK27" s="115"/>
      <c r="IL27" s="115"/>
      <c r="IM27" s="115"/>
      <c r="IN27" s="115"/>
      <c r="IO27" s="115"/>
      <c r="IP27" s="115"/>
      <c r="IQ27" s="115"/>
      <c r="IR27" s="115"/>
      <c r="IS27" s="115"/>
      <c r="IT27" s="115"/>
      <c r="IU27" s="115"/>
    </row>
    <row r="28" spans="1:255" s="117" customFormat="1" x14ac:dyDescent="0.2">
      <c r="A28" s="115" t="e">
        <f t="shared" si="4"/>
        <v>#REF!</v>
      </c>
      <c r="B28" s="136" t="s">
        <v>26</v>
      </c>
      <c r="C28" s="144" t="str">
        <f t="shared" si="2"/>
        <v>П1139</v>
      </c>
      <c r="D28" s="145" t="s">
        <v>267</v>
      </c>
      <c r="E28" s="680"/>
      <c r="F28" s="680"/>
      <c r="G28" s="680"/>
      <c r="H28" s="680"/>
      <c r="I28" s="680"/>
      <c r="J28" s="680"/>
      <c r="K28" s="680"/>
      <c r="L28" s="680"/>
      <c r="M28" s="680"/>
      <c r="N28" s="680"/>
      <c r="O28" s="680"/>
      <c r="P28" s="680"/>
      <c r="Q28" s="135">
        <f t="shared" si="3"/>
        <v>0</v>
      </c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15"/>
      <c r="EL28" s="115"/>
      <c r="EM28" s="115"/>
      <c r="EN28" s="115"/>
      <c r="EO28" s="115"/>
      <c r="EP28" s="115"/>
      <c r="EQ28" s="115"/>
      <c r="ER28" s="115"/>
      <c r="ES28" s="115"/>
      <c r="ET28" s="115"/>
      <c r="EU28" s="115"/>
      <c r="EV28" s="115"/>
      <c r="EW28" s="115"/>
      <c r="EX28" s="115"/>
      <c r="EY28" s="115"/>
      <c r="EZ28" s="115"/>
      <c r="FA28" s="115"/>
      <c r="FB28" s="115"/>
      <c r="FC28" s="115"/>
      <c r="FD28" s="115"/>
      <c r="FE28" s="115"/>
      <c r="FF28" s="115"/>
      <c r="FG28" s="115"/>
      <c r="FH28" s="115"/>
      <c r="FI28" s="115"/>
      <c r="FJ28" s="115"/>
      <c r="FK28" s="115"/>
      <c r="FL28" s="115"/>
      <c r="FM28" s="115"/>
      <c r="FN28" s="115"/>
      <c r="FO28" s="115"/>
      <c r="FP28" s="115"/>
      <c r="FQ28" s="115"/>
      <c r="FR28" s="115"/>
      <c r="FS28" s="115"/>
      <c r="FT28" s="115"/>
      <c r="FU28" s="115"/>
      <c r="FV28" s="115"/>
      <c r="FW28" s="115"/>
      <c r="FX28" s="115"/>
      <c r="FY28" s="115"/>
      <c r="FZ28" s="115"/>
      <c r="GA28" s="115"/>
      <c r="GB28" s="115"/>
      <c r="GC28" s="115"/>
      <c r="GD28" s="115"/>
      <c r="GE28" s="115"/>
      <c r="GF28" s="115"/>
      <c r="GG28" s="115"/>
      <c r="GH28" s="115"/>
      <c r="GI28" s="115"/>
      <c r="GJ28" s="115"/>
      <c r="GK28" s="115"/>
      <c r="GL28" s="115"/>
      <c r="GM28" s="115"/>
      <c r="GN28" s="115"/>
      <c r="GO28" s="115"/>
      <c r="GP28" s="115"/>
      <c r="GQ28" s="115"/>
      <c r="GR28" s="115"/>
      <c r="GS28" s="115"/>
      <c r="GT28" s="115"/>
      <c r="GU28" s="115"/>
      <c r="GV28" s="115"/>
      <c r="GW28" s="115"/>
      <c r="GX28" s="115"/>
      <c r="GY28" s="115"/>
      <c r="GZ28" s="115"/>
      <c r="HA28" s="115"/>
      <c r="HB28" s="115"/>
      <c r="HC28" s="115"/>
      <c r="HD28" s="115"/>
      <c r="HE28" s="115"/>
      <c r="HF28" s="115"/>
      <c r="HG28" s="115"/>
      <c r="HH28" s="115"/>
      <c r="HI28" s="115"/>
      <c r="HJ28" s="115"/>
      <c r="HK28" s="115"/>
      <c r="HL28" s="115"/>
      <c r="HM28" s="115"/>
      <c r="HN28" s="115"/>
      <c r="HO28" s="115"/>
      <c r="HP28" s="115"/>
      <c r="HQ28" s="115"/>
      <c r="HR28" s="115"/>
      <c r="HS28" s="115"/>
      <c r="HT28" s="115"/>
      <c r="HU28" s="115"/>
      <c r="HV28" s="115"/>
      <c r="HW28" s="115"/>
      <c r="HX28" s="115"/>
      <c r="HY28" s="115"/>
      <c r="HZ28" s="115"/>
      <c r="IA28" s="115"/>
      <c r="IB28" s="115"/>
      <c r="IC28" s="115"/>
      <c r="ID28" s="115"/>
      <c r="IE28" s="115"/>
      <c r="IF28" s="115"/>
      <c r="IG28" s="115"/>
      <c r="IH28" s="115"/>
      <c r="II28" s="115"/>
      <c r="IJ28" s="115"/>
      <c r="IK28" s="115"/>
      <c r="IL28" s="115"/>
      <c r="IM28" s="115"/>
      <c r="IN28" s="115"/>
      <c r="IO28" s="115"/>
      <c r="IP28" s="115"/>
      <c r="IQ28" s="115"/>
      <c r="IR28" s="115"/>
      <c r="IS28" s="115"/>
      <c r="IT28" s="115"/>
      <c r="IU28" s="115"/>
    </row>
    <row r="29" spans="1:255" s="117" customFormat="1" x14ac:dyDescent="0.2">
      <c r="A29" s="115" t="e">
        <f t="shared" si="4"/>
        <v>#REF!</v>
      </c>
      <c r="B29" s="136" t="s">
        <v>602</v>
      </c>
      <c r="C29" s="144" t="str">
        <f t="shared" si="2"/>
        <v>П1140</v>
      </c>
      <c r="D29" s="145" t="s">
        <v>267</v>
      </c>
      <c r="E29" s="680"/>
      <c r="F29" s="680"/>
      <c r="G29" s="680"/>
      <c r="H29" s="680"/>
      <c r="I29" s="680"/>
      <c r="J29" s="680"/>
      <c r="K29" s="680"/>
      <c r="L29" s="680"/>
      <c r="M29" s="680"/>
      <c r="N29" s="680"/>
      <c r="O29" s="680"/>
      <c r="P29" s="680"/>
      <c r="Q29" s="135">
        <f t="shared" si="3"/>
        <v>0</v>
      </c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  <c r="FC29" s="115"/>
      <c r="FD29" s="115"/>
      <c r="FE29" s="115"/>
      <c r="FF29" s="115"/>
      <c r="FG29" s="115"/>
      <c r="FH29" s="115"/>
      <c r="FI29" s="115"/>
      <c r="FJ29" s="115"/>
      <c r="FK29" s="115"/>
      <c r="FL29" s="115"/>
      <c r="FM29" s="115"/>
      <c r="FN29" s="115"/>
      <c r="FO29" s="115"/>
      <c r="FP29" s="115"/>
      <c r="FQ29" s="115"/>
      <c r="FR29" s="115"/>
      <c r="FS29" s="115"/>
      <c r="FT29" s="115"/>
      <c r="FU29" s="115"/>
      <c r="FV29" s="115"/>
      <c r="FW29" s="115"/>
      <c r="FX29" s="115"/>
      <c r="FY29" s="115"/>
      <c r="FZ29" s="115"/>
      <c r="GA29" s="115"/>
      <c r="GB29" s="115"/>
      <c r="GC29" s="115"/>
      <c r="GD29" s="115"/>
      <c r="GE29" s="115"/>
      <c r="GF29" s="115"/>
      <c r="GG29" s="115"/>
      <c r="GH29" s="115"/>
      <c r="GI29" s="115"/>
      <c r="GJ29" s="115"/>
      <c r="GK29" s="115"/>
      <c r="GL29" s="115"/>
      <c r="GM29" s="115"/>
      <c r="GN29" s="115"/>
      <c r="GO29" s="115"/>
      <c r="GP29" s="115"/>
      <c r="GQ29" s="115"/>
      <c r="GR29" s="115"/>
      <c r="GS29" s="115"/>
      <c r="GT29" s="115"/>
      <c r="GU29" s="115"/>
      <c r="GV29" s="115"/>
      <c r="GW29" s="115"/>
      <c r="GX29" s="115"/>
      <c r="GY29" s="115"/>
      <c r="GZ29" s="115"/>
      <c r="HA29" s="115"/>
      <c r="HB29" s="115"/>
      <c r="HC29" s="115"/>
      <c r="HD29" s="115"/>
      <c r="HE29" s="115"/>
      <c r="HF29" s="115"/>
      <c r="HG29" s="115"/>
      <c r="HH29" s="115"/>
      <c r="HI29" s="115"/>
      <c r="HJ29" s="115"/>
      <c r="HK29" s="115"/>
      <c r="HL29" s="115"/>
      <c r="HM29" s="115"/>
      <c r="HN29" s="115"/>
      <c r="HO29" s="115"/>
      <c r="HP29" s="115"/>
      <c r="HQ29" s="115"/>
      <c r="HR29" s="115"/>
      <c r="HS29" s="115"/>
      <c r="HT29" s="115"/>
      <c r="HU29" s="115"/>
      <c r="HV29" s="115"/>
      <c r="HW29" s="115"/>
      <c r="HX29" s="115"/>
      <c r="HY29" s="115"/>
      <c r="HZ29" s="115"/>
      <c r="IA29" s="115"/>
      <c r="IB29" s="115"/>
      <c r="IC29" s="115"/>
      <c r="ID29" s="115"/>
      <c r="IE29" s="115"/>
      <c r="IF29" s="115"/>
      <c r="IG29" s="115"/>
      <c r="IH29" s="115"/>
      <c r="II29" s="115"/>
      <c r="IJ29" s="115"/>
      <c r="IK29" s="115"/>
      <c r="IL29" s="115"/>
      <c r="IM29" s="115"/>
      <c r="IN29" s="115"/>
      <c r="IO29" s="115"/>
      <c r="IP29" s="115"/>
      <c r="IQ29" s="115"/>
      <c r="IR29" s="115"/>
      <c r="IS29" s="115"/>
      <c r="IT29" s="115"/>
      <c r="IU29" s="115"/>
    </row>
    <row r="30" spans="1:255" s="117" customFormat="1" x14ac:dyDescent="0.2">
      <c r="A30" s="115" t="e">
        <f t="shared" si="4"/>
        <v>#REF!</v>
      </c>
      <c r="B30" s="136" t="s">
        <v>603</v>
      </c>
      <c r="C30" s="144" t="str">
        <f t="shared" si="2"/>
        <v>П1141</v>
      </c>
      <c r="D30" s="145" t="s">
        <v>267</v>
      </c>
      <c r="E30" s="680"/>
      <c r="F30" s="680"/>
      <c r="G30" s="680"/>
      <c r="H30" s="680"/>
      <c r="I30" s="680"/>
      <c r="J30" s="680"/>
      <c r="K30" s="680"/>
      <c r="L30" s="680"/>
      <c r="M30" s="680"/>
      <c r="N30" s="680"/>
      <c r="O30" s="680"/>
      <c r="P30" s="680"/>
      <c r="Q30" s="135">
        <f t="shared" si="3"/>
        <v>0</v>
      </c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15"/>
      <c r="EL30" s="115"/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/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/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/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/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115"/>
      <c r="ID30" s="115"/>
      <c r="IE30" s="115"/>
      <c r="IF30" s="115"/>
      <c r="IG30" s="115"/>
      <c r="IH30" s="115"/>
      <c r="II30" s="115"/>
      <c r="IJ30" s="115"/>
      <c r="IK30" s="115"/>
      <c r="IL30" s="115"/>
      <c r="IM30" s="115"/>
      <c r="IN30" s="115"/>
      <c r="IO30" s="115"/>
      <c r="IP30" s="115"/>
      <c r="IQ30" s="115"/>
      <c r="IR30" s="115"/>
      <c r="IS30" s="115"/>
      <c r="IT30" s="115"/>
      <c r="IU30" s="115"/>
    </row>
    <row r="31" spans="1:255" s="117" customFormat="1" x14ac:dyDescent="0.2">
      <c r="A31" s="115" t="e">
        <f>A30+1</f>
        <v>#REF!</v>
      </c>
      <c r="B31" s="136" t="s">
        <v>604</v>
      </c>
      <c r="C31" s="144" t="str">
        <f t="shared" si="2"/>
        <v>П1142</v>
      </c>
      <c r="D31" s="145" t="s">
        <v>267</v>
      </c>
      <c r="E31" s="680"/>
      <c r="F31" s="680"/>
      <c r="G31" s="680"/>
      <c r="H31" s="680"/>
      <c r="I31" s="680"/>
      <c r="J31" s="680"/>
      <c r="K31" s="680"/>
      <c r="L31" s="680"/>
      <c r="M31" s="680"/>
      <c r="N31" s="680"/>
      <c r="O31" s="680"/>
      <c r="P31" s="680"/>
      <c r="Q31" s="135">
        <f>SUM(E31:P31)</f>
        <v>0</v>
      </c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15"/>
      <c r="EL31" s="115"/>
      <c r="EM31" s="115"/>
      <c r="EN31" s="115"/>
      <c r="EO31" s="115"/>
      <c r="EP31" s="115"/>
      <c r="EQ31" s="115"/>
      <c r="ER31" s="115"/>
      <c r="ES31" s="115"/>
      <c r="ET31" s="115"/>
      <c r="EU31" s="115"/>
      <c r="EV31" s="115"/>
      <c r="EW31" s="115"/>
      <c r="EX31" s="115"/>
      <c r="EY31" s="115"/>
      <c r="EZ31" s="115"/>
      <c r="FA31" s="115"/>
      <c r="FB31" s="115"/>
      <c r="FC31" s="115"/>
      <c r="FD31" s="115"/>
      <c r="FE31" s="115"/>
      <c r="FF31" s="115"/>
      <c r="FG31" s="115"/>
      <c r="FH31" s="115"/>
      <c r="FI31" s="115"/>
      <c r="FJ31" s="115"/>
      <c r="FK31" s="115"/>
      <c r="FL31" s="115"/>
      <c r="FM31" s="115"/>
      <c r="FN31" s="115"/>
      <c r="FO31" s="115"/>
      <c r="FP31" s="115"/>
      <c r="FQ31" s="115"/>
      <c r="FR31" s="115"/>
      <c r="FS31" s="115"/>
      <c r="FT31" s="115"/>
      <c r="FU31" s="115"/>
      <c r="FV31" s="115"/>
      <c r="FW31" s="115"/>
      <c r="FX31" s="115"/>
      <c r="FY31" s="115"/>
      <c r="FZ31" s="115"/>
      <c r="GA31" s="115"/>
      <c r="GB31" s="115"/>
      <c r="GC31" s="115"/>
      <c r="GD31" s="115"/>
      <c r="GE31" s="115"/>
      <c r="GF31" s="115"/>
      <c r="GG31" s="115"/>
      <c r="GH31" s="115"/>
      <c r="GI31" s="115"/>
      <c r="GJ31" s="115"/>
      <c r="GK31" s="115"/>
      <c r="GL31" s="115"/>
      <c r="GM31" s="115"/>
      <c r="GN31" s="115"/>
      <c r="GO31" s="115"/>
      <c r="GP31" s="115"/>
      <c r="GQ31" s="115"/>
      <c r="GR31" s="115"/>
      <c r="GS31" s="115"/>
      <c r="GT31" s="115"/>
      <c r="GU31" s="115"/>
      <c r="GV31" s="115"/>
      <c r="GW31" s="115"/>
      <c r="GX31" s="115"/>
      <c r="GY31" s="115"/>
      <c r="GZ31" s="115"/>
      <c r="HA31" s="115"/>
      <c r="HB31" s="115"/>
      <c r="HC31" s="115"/>
      <c r="HD31" s="115"/>
      <c r="HE31" s="115"/>
      <c r="HF31" s="115"/>
      <c r="HG31" s="115"/>
      <c r="HH31" s="115"/>
      <c r="HI31" s="115"/>
      <c r="HJ31" s="115"/>
      <c r="HK31" s="115"/>
      <c r="HL31" s="115"/>
      <c r="HM31" s="115"/>
      <c r="HN31" s="115"/>
      <c r="HO31" s="115"/>
      <c r="HP31" s="115"/>
      <c r="HQ31" s="115"/>
      <c r="HR31" s="115"/>
      <c r="HS31" s="115"/>
      <c r="HT31" s="115"/>
      <c r="HU31" s="115"/>
      <c r="HV31" s="115"/>
      <c r="HW31" s="115"/>
      <c r="HX31" s="115"/>
      <c r="HY31" s="115"/>
      <c r="HZ31" s="115"/>
      <c r="IA31" s="115"/>
      <c r="IB31" s="115"/>
      <c r="IC31" s="115"/>
      <c r="ID31" s="115"/>
      <c r="IE31" s="115"/>
      <c r="IF31" s="115"/>
      <c r="IG31" s="115"/>
      <c r="IH31" s="115"/>
      <c r="II31" s="115"/>
      <c r="IJ31" s="115"/>
      <c r="IK31" s="115"/>
      <c r="IL31" s="115"/>
      <c r="IM31" s="115"/>
      <c r="IN31" s="115"/>
      <c r="IO31" s="115"/>
      <c r="IP31" s="115"/>
      <c r="IQ31" s="115"/>
      <c r="IR31" s="115"/>
      <c r="IS31" s="115"/>
      <c r="IT31" s="115"/>
      <c r="IU31" s="115"/>
    </row>
    <row r="32" spans="1:255" s="117" customFormat="1" x14ac:dyDescent="0.2">
      <c r="A32" s="115" t="e">
        <f>A31+1</f>
        <v>#REF!</v>
      </c>
      <c r="B32" s="136" t="s">
        <v>538</v>
      </c>
      <c r="C32" s="144" t="str">
        <f t="shared" si="2"/>
        <v>П1143</v>
      </c>
      <c r="D32" s="145" t="s">
        <v>267</v>
      </c>
      <c r="E32" s="680"/>
      <c r="F32" s="680"/>
      <c r="G32" s="680"/>
      <c r="H32" s="680"/>
      <c r="I32" s="680"/>
      <c r="J32" s="680"/>
      <c r="K32" s="680"/>
      <c r="L32" s="680"/>
      <c r="M32" s="680"/>
      <c r="N32" s="680"/>
      <c r="O32" s="680"/>
      <c r="P32" s="680"/>
      <c r="Q32" s="135">
        <f>SUM(E32:P32)</f>
        <v>0</v>
      </c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15"/>
      <c r="EL32" s="115"/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/>
      <c r="FF32" s="115"/>
      <c r="FG32" s="115"/>
      <c r="FH32" s="115"/>
      <c r="FI32" s="115"/>
      <c r="FJ32" s="115"/>
      <c r="FK32" s="115"/>
      <c r="FL32" s="115"/>
      <c r="FM32" s="115"/>
      <c r="FN32" s="115"/>
      <c r="FO32" s="115"/>
      <c r="FP32" s="115"/>
      <c r="FQ32" s="115"/>
      <c r="FR32" s="115"/>
      <c r="FS32" s="115"/>
      <c r="FT32" s="115"/>
      <c r="FU32" s="115"/>
      <c r="FV32" s="115"/>
      <c r="FW32" s="115"/>
      <c r="FX32" s="115"/>
      <c r="FY32" s="115"/>
      <c r="FZ32" s="115"/>
      <c r="GA32" s="115"/>
      <c r="GB32" s="115"/>
      <c r="GC32" s="115"/>
      <c r="GD32" s="115"/>
      <c r="GE32" s="115"/>
      <c r="GF32" s="115"/>
      <c r="GG32" s="115"/>
      <c r="GH32" s="115"/>
      <c r="GI32" s="115"/>
      <c r="GJ32" s="115"/>
      <c r="GK32" s="115"/>
      <c r="GL32" s="115"/>
      <c r="GM32" s="115"/>
      <c r="GN32" s="115"/>
      <c r="GO32" s="115"/>
      <c r="GP32" s="115"/>
      <c r="GQ32" s="115"/>
      <c r="GR32" s="115"/>
      <c r="GS32" s="115"/>
      <c r="GT32" s="115"/>
      <c r="GU32" s="115"/>
      <c r="GV32" s="115"/>
      <c r="GW32" s="115"/>
      <c r="GX32" s="115"/>
      <c r="GY32" s="115"/>
      <c r="GZ32" s="115"/>
      <c r="HA32" s="115"/>
      <c r="HB32" s="115"/>
      <c r="HC32" s="115"/>
      <c r="HD32" s="115"/>
      <c r="HE32" s="115"/>
      <c r="HF32" s="115"/>
      <c r="HG32" s="115"/>
      <c r="HH32" s="115"/>
      <c r="HI32" s="115"/>
      <c r="HJ32" s="115"/>
      <c r="HK32" s="115"/>
      <c r="HL32" s="115"/>
      <c r="HM32" s="115"/>
      <c r="HN32" s="115"/>
      <c r="HO32" s="115"/>
      <c r="HP32" s="115"/>
      <c r="HQ32" s="115"/>
      <c r="HR32" s="115"/>
      <c r="HS32" s="115"/>
      <c r="HT32" s="115"/>
      <c r="HU32" s="115"/>
      <c r="HV32" s="115"/>
      <c r="HW32" s="115"/>
      <c r="HX32" s="115"/>
      <c r="HY32" s="115"/>
      <c r="HZ32" s="115"/>
      <c r="IA32" s="115"/>
      <c r="IB32" s="115"/>
      <c r="IC32" s="115"/>
      <c r="ID32" s="115"/>
      <c r="IE32" s="115"/>
      <c r="IF32" s="115"/>
      <c r="IG32" s="115"/>
      <c r="IH32" s="115"/>
      <c r="II32" s="115"/>
      <c r="IJ32" s="115"/>
      <c r="IK32" s="115"/>
      <c r="IL32" s="115"/>
      <c r="IM32" s="115"/>
      <c r="IN32" s="115"/>
      <c r="IO32" s="115"/>
      <c r="IP32" s="115"/>
      <c r="IQ32" s="115"/>
      <c r="IR32" s="115"/>
      <c r="IS32" s="115"/>
      <c r="IT32" s="115"/>
      <c r="IU32" s="115"/>
    </row>
    <row r="33" spans="1:255" s="117" customFormat="1" x14ac:dyDescent="0.2">
      <c r="A33" s="115" t="e">
        <f>#REF!+1</f>
        <v>#REF!</v>
      </c>
      <c r="B33" s="136" t="s">
        <v>53</v>
      </c>
      <c r="C33" s="144" t="str">
        <f t="shared" si="2"/>
        <v>П1145</v>
      </c>
      <c r="D33" s="145" t="s">
        <v>267</v>
      </c>
      <c r="E33" s="680"/>
      <c r="F33" s="680"/>
      <c r="G33" s="680"/>
      <c r="H33" s="680"/>
      <c r="I33" s="680"/>
      <c r="J33" s="680"/>
      <c r="K33" s="680"/>
      <c r="L33" s="680"/>
      <c r="M33" s="680"/>
      <c r="N33" s="680"/>
      <c r="O33" s="680"/>
      <c r="P33" s="680"/>
      <c r="Q33" s="135">
        <f t="shared" si="3"/>
        <v>0</v>
      </c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15"/>
      <c r="EL33" s="115"/>
      <c r="EM33" s="115"/>
      <c r="EN33" s="115"/>
      <c r="EO33" s="115"/>
      <c r="EP33" s="115"/>
      <c r="EQ33" s="115"/>
      <c r="ER33" s="115"/>
      <c r="ES33" s="115"/>
      <c r="ET33" s="115"/>
      <c r="EU33" s="115"/>
      <c r="EV33" s="115"/>
      <c r="EW33" s="115"/>
      <c r="EX33" s="115"/>
      <c r="EY33" s="115"/>
      <c r="EZ33" s="115"/>
      <c r="FA33" s="115"/>
      <c r="FB33" s="115"/>
      <c r="FC33" s="115"/>
      <c r="FD33" s="115"/>
      <c r="FE33" s="115"/>
      <c r="FF33" s="115"/>
      <c r="FG33" s="115"/>
      <c r="FH33" s="115"/>
      <c r="FI33" s="115"/>
      <c r="FJ33" s="115"/>
      <c r="FK33" s="115"/>
      <c r="FL33" s="115"/>
      <c r="FM33" s="115"/>
      <c r="FN33" s="115"/>
      <c r="FO33" s="115"/>
      <c r="FP33" s="115"/>
      <c r="FQ33" s="115"/>
      <c r="FR33" s="115"/>
      <c r="FS33" s="115"/>
      <c r="FT33" s="115"/>
      <c r="FU33" s="115"/>
      <c r="FV33" s="115"/>
      <c r="FW33" s="115"/>
      <c r="FX33" s="115"/>
      <c r="FY33" s="115"/>
      <c r="FZ33" s="115"/>
      <c r="GA33" s="115"/>
      <c r="GB33" s="115"/>
      <c r="GC33" s="115"/>
      <c r="GD33" s="115"/>
      <c r="GE33" s="115"/>
      <c r="GF33" s="115"/>
      <c r="GG33" s="115"/>
      <c r="GH33" s="115"/>
      <c r="GI33" s="115"/>
      <c r="GJ33" s="115"/>
      <c r="GK33" s="115"/>
      <c r="GL33" s="115"/>
      <c r="GM33" s="115"/>
      <c r="GN33" s="115"/>
      <c r="GO33" s="115"/>
      <c r="GP33" s="115"/>
      <c r="GQ33" s="115"/>
      <c r="GR33" s="115"/>
      <c r="GS33" s="115"/>
      <c r="GT33" s="115"/>
      <c r="GU33" s="115"/>
      <c r="GV33" s="115"/>
      <c r="GW33" s="115"/>
      <c r="GX33" s="115"/>
      <c r="GY33" s="115"/>
      <c r="GZ33" s="115"/>
      <c r="HA33" s="115"/>
      <c r="HB33" s="115"/>
      <c r="HC33" s="115"/>
      <c r="HD33" s="115"/>
      <c r="HE33" s="115"/>
      <c r="HF33" s="115"/>
      <c r="HG33" s="115"/>
      <c r="HH33" s="115"/>
      <c r="HI33" s="115"/>
      <c r="HJ33" s="115"/>
      <c r="HK33" s="115"/>
      <c r="HL33" s="115"/>
      <c r="HM33" s="115"/>
      <c r="HN33" s="115"/>
      <c r="HO33" s="115"/>
      <c r="HP33" s="115"/>
      <c r="HQ33" s="115"/>
      <c r="HR33" s="115"/>
      <c r="HS33" s="115"/>
      <c r="HT33" s="115"/>
      <c r="HU33" s="115"/>
      <c r="HV33" s="115"/>
      <c r="HW33" s="115"/>
      <c r="HX33" s="115"/>
      <c r="HY33" s="115"/>
      <c r="HZ33" s="115"/>
      <c r="IA33" s="115"/>
      <c r="IB33" s="115"/>
      <c r="IC33" s="115"/>
      <c r="ID33" s="115"/>
      <c r="IE33" s="115"/>
      <c r="IF33" s="115"/>
      <c r="IG33" s="115"/>
      <c r="IH33" s="115"/>
      <c r="II33" s="115"/>
      <c r="IJ33" s="115"/>
      <c r="IK33" s="115"/>
      <c r="IL33" s="115"/>
      <c r="IM33" s="115"/>
      <c r="IN33" s="115"/>
      <c r="IO33" s="115"/>
      <c r="IP33" s="115"/>
      <c r="IQ33" s="115"/>
      <c r="IR33" s="115"/>
      <c r="IS33" s="115"/>
      <c r="IT33" s="115"/>
      <c r="IU33" s="115"/>
    </row>
    <row r="34" spans="1:255" s="117" customFormat="1" x14ac:dyDescent="0.2">
      <c r="A34" s="115" t="e">
        <f t="shared" si="4"/>
        <v>#REF!</v>
      </c>
      <c r="B34" s="136" t="s">
        <v>54</v>
      </c>
      <c r="C34" s="144" t="str">
        <f t="shared" si="2"/>
        <v>П1146</v>
      </c>
      <c r="D34" s="145" t="s">
        <v>267</v>
      </c>
      <c r="E34" s="680"/>
      <c r="F34" s="680"/>
      <c r="G34" s="680"/>
      <c r="H34" s="680"/>
      <c r="I34" s="680"/>
      <c r="J34" s="680"/>
      <c r="K34" s="680"/>
      <c r="L34" s="680"/>
      <c r="M34" s="680"/>
      <c r="N34" s="680"/>
      <c r="O34" s="680"/>
      <c r="P34" s="680"/>
      <c r="Q34" s="135">
        <f t="shared" si="3"/>
        <v>0</v>
      </c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15"/>
      <c r="EL34" s="115"/>
      <c r="EM34" s="115"/>
      <c r="EN34" s="115"/>
      <c r="EO34" s="115"/>
      <c r="EP34" s="115"/>
      <c r="EQ34" s="115"/>
      <c r="ER34" s="115"/>
      <c r="ES34" s="115"/>
      <c r="ET34" s="115"/>
      <c r="EU34" s="115"/>
      <c r="EV34" s="115"/>
      <c r="EW34" s="115"/>
      <c r="EX34" s="115"/>
      <c r="EY34" s="115"/>
      <c r="EZ34" s="115"/>
      <c r="FA34" s="115"/>
      <c r="FB34" s="115"/>
      <c r="FC34" s="115"/>
      <c r="FD34" s="115"/>
      <c r="FE34" s="115"/>
      <c r="FF34" s="115"/>
      <c r="FG34" s="115"/>
      <c r="FH34" s="115"/>
      <c r="FI34" s="115"/>
      <c r="FJ34" s="115"/>
      <c r="FK34" s="115"/>
      <c r="FL34" s="115"/>
      <c r="FM34" s="115"/>
      <c r="FN34" s="115"/>
      <c r="FO34" s="115"/>
      <c r="FP34" s="115"/>
      <c r="FQ34" s="115"/>
      <c r="FR34" s="115"/>
      <c r="FS34" s="115"/>
      <c r="FT34" s="115"/>
      <c r="FU34" s="115"/>
      <c r="FV34" s="115"/>
      <c r="FW34" s="115"/>
      <c r="FX34" s="115"/>
      <c r="FY34" s="115"/>
      <c r="FZ34" s="115"/>
      <c r="GA34" s="115"/>
      <c r="GB34" s="115"/>
      <c r="GC34" s="115"/>
      <c r="GD34" s="115"/>
      <c r="GE34" s="115"/>
      <c r="GF34" s="115"/>
      <c r="GG34" s="115"/>
      <c r="GH34" s="115"/>
      <c r="GI34" s="115"/>
      <c r="GJ34" s="115"/>
      <c r="GK34" s="115"/>
      <c r="GL34" s="115"/>
      <c r="GM34" s="115"/>
      <c r="GN34" s="115"/>
      <c r="GO34" s="115"/>
      <c r="GP34" s="115"/>
      <c r="GQ34" s="115"/>
      <c r="GR34" s="115"/>
      <c r="GS34" s="115"/>
      <c r="GT34" s="115"/>
      <c r="GU34" s="115"/>
      <c r="GV34" s="115"/>
      <c r="GW34" s="115"/>
      <c r="GX34" s="115"/>
      <c r="GY34" s="115"/>
      <c r="GZ34" s="115"/>
      <c r="HA34" s="115"/>
      <c r="HB34" s="115"/>
      <c r="HC34" s="115"/>
      <c r="HD34" s="115"/>
      <c r="HE34" s="115"/>
      <c r="HF34" s="115"/>
      <c r="HG34" s="115"/>
      <c r="HH34" s="115"/>
      <c r="HI34" s="115"/>
      <c r="HJ34" s="115"/>
      <c r="HK34" s="115"/>
      <c r="HL34" s="115"/>
      <c r="HM34" s="115"/>
      <c r="HN34" s="115"/>
      <c r="HO34" s="115"/>
      <c r="HP34" s="115"/>
      <c r="HQ34" s="115"/>
      <c r="HR34" s="115"/>
      <c r="HS34" s="115"/>
      <c r="HT34" s="115"/>
      <c r="HU34" s="115"/>
      <c r="HV34" s="115"/>
      <c r="HW34" s="115"/>
      <c r="HX34" s="115"/>
      <c r="HY34" s="115"/>
      <c r="HZ34" s="115"/>
      <c r="IA34" s="115"/>
      <c r="IB34" s="115"/>
      <c r="IC34" s="115"/>
      <c r="ID34" s="115"/>
      <c r="IE34" s="115"/>
      <c r="IF34" s="115"/>
      <c r="IG34" s="115"/>
      <c r="IH34" s="115"/>
      <c r="II34" s="115"/>
      <c r="IJ34" s="115"/>
      <c r="IK34" s="115"/>
      <c r="IL34" s="115"/>
      <c r="IM34" s="115"/>
      <c r="IN34" s="115"/>
      <c r="IO34" s="115"/>
      <c r="IP34" s="115"/>
      <c r="IQ34" s="115"/>
      <c r="IR34" s="115"/>
      <c r="IS34" s="115"/>
      <c r="IT34" s="115"/>
      <c r="IU34" s="115"/>
    </row>
    <row r="35" spans="1:255" s="117" customFormat="1" x14ac:dyDescent="0.2">
      <c r="A35" s="115" t="e">
        <f t="shared" si="4"/>
        <v>#REF!</v>
      </c>
      <c r="B35" s="136" t="s">
        <v>55</v>
      </c>
      <c r="C35" s="144" t="str">
        <f t="shared" si="2"/>
        <v>П1147</v>
      </c>
      <c r="D35" s="145" t="s">
        <v>267</v>
      </c>
      <c r="E35" s="680"/>
      <c r="F35" s="680"/>
      <c r="G35" s="680"/>
      <c r="H35" s="680"/>
      <c r="I35" s="680"/>
      <c r="J35" s="680"/>
      <c r="K35" s="680"/>
      <c r="L35" s="680"/>
      <c r="M35" s="680"/>
      <c r="N35" s="680"/>
      <c r="O35" s="680"/>
      <c r="P35" s="680"/>
      <c r="Q35" s="135">
        <f t="shared" si="3"/>
        <v>0</v>
      </c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5"/>
      <c r="EL35" s="115"/>
      <c r="EM35" s="115"/>
      <c r="EN35" s="115"/>
      <c r="EO35" s="115"/>
      <c r="EP35" s="115"/>
      <c r="EQ35" s="115"/>
      <c r="ER35" s="115"/>
      <c r="ES35" s="115"/>
      <c r="ET35" s="115"/>
      <c r="EU35" s="115"/>
      <c r="EV35" s="115"/>
      <c r="EW35" s="115"/>
      <c r="EX35" s="115"/>
      <c r="EY35" s="115"/>
      <c r="EZ35" s="115"/>
      <c r="FA35" s="115"/>
      <c r="FB35" s="115"/>
      <c r="FC35" s="115"/>
      <c r="FD35" s="115"/>
      <c r="FE35" s="115"/>
      <c r="FF35" s="115"/>
      <c r="FG35" s="115"/>
      <c r="FH35" s="115"/>
      <c r="FI35" s="115"/>
      <c r="FJ35" s="115"/>
      <c r="FK35" s="115"/>
      <c r="FL35" s="115"/>
      <c r="FM35" s="115"/>
      <c r="FN35" s="115"/>
      <c r="FO35" s="115"/>
      <c r="FP35" s="115"/>
      <c r="FQ35" s="115"/>
      <c r="FR35" s="115"/>
      <c r="FS35" s="115"/>
      <c r="FT35" s="115"/>
      <c r="FU35" s="115"/>
      <c r="FV35" s="115"/>
      <c r="FW35" s="115"/>
      <c r="FX35" s="115"/>
      <c r="FY35" s="115"/>
      <c r="FZ35" s="115"/>
      <c r="GA35" s="115"/>
      <c r="GB35" s="115"/>
      <c r="GC35" s="115"/>
      <c r="GD35" s="115"/>
      <c r="GE35" s="115"/>
      <c r="GF35" s="115"/>
      <c r="GG35" s="115"/>
      <c r="GH35" s="115"/>
      <c r="GI35" s="115"/>
      <c r="GJ35" s="115"/>
      <c r="GK35" s="115"/>
      <c r="GL35" s="115"/>
      <c r="GM35" s="115"/>
      <c r="GN35" s="115"/>
      <c r="GO35" s="115"/>
      <c r="GP35" s="115"/>
      <c r="GQ35" s="115"/>
      <c r="GR35" s="115"/>
      <c r="GS35" s="115"/>
      <c r="GT35" s="115"/>
      <c r="GU35" s="115"/>
      <c r="GV35" s="115"/>
      <c r="GW35" s="115"/>
      <c r="GX35" s="115"/>
      <c r="GY35" s="115"/>
      <c r="GZ35" s="115"/>
      <c r="HA35" s="115"/>
      <c r="HB35" s="115"/>
      <c r="HC35" s="115"/>
      <c r="HD35" s="115"/>
      <c r="HE35" s="115"/>
      <c r="HF35" s="115"/>
      <c r="HG35" s="115"/>
      <c r="HH35" s="115"/>
      <c r="HI35" s="115"/>
      <c r="HJ35" s="115"/>
      <c r="HK35" s="115"/>
      <c r="HL35" s="115"/>
      <c r="HM35" s="115"/>
      <c r="HN35" s="115"/>
      <c r="HO35" s="115"/>
      <c r="HP35" s="115"/>
      <c r="HQ35" s="115"/>
      <c r="HR35" s="115"/>
      <c r="HS35" s="115"/>
      <c r="HT35" s="115"/>
      <c r="HU35" s="115"/>
      <c r="HV35" s="115"/>
      <c r="HW35" s="115"/>
      <c r="HX35" s="115"/>
      <c r="HY35" s="115"/>
      <c r="HZ35" s="115"/>
      <c r="IA35" s="115"/>
      <c r="IB35" s="115"/>
      <c r="IC35" s="115"/>
      <c r="ID35" s="115"/>
      <c r="IE35" s="115"/>
      <c r="IF35" s="115"/>
      <c r="IG35" s="115"/>
      <c r="IH35" s="115"/>
      <c r="II35" s="115"/>
      <c r="IJ35" s="115"/>
      <c r="IK35" s="115"/>
      <c r="IL35" s="115"/>
      <c r="IM35" s="115"/>
      <c r="IN35" s="115"/>
      <c r="IO35" s="115"/>
      <c r="IP35" s="115"/>
      <c r="IQ35" s="115"/>
      <c r="IR35" s="115"/>
      <c r="IS35" s="115"/>
      <c r="IT35" s="115"/>
      <c r="IU35" s="115"/>
    </row>
    <row r="36" spans="1:255" s="117" customFormat="1" x14ac:dyDescent="0.2">
      <c r="A36" s="115" t="e">
        <f t="shared" si="4"/>
        <v>#REF!</v>
      </c>
      <c r="B36" s="136" t="s">
        <v>56</v>
      </c>
      <c r="C36" s="144" t="str">
        <f t="shared" si="2"/>
        <v>П1148</v>
      </c>
      <c r="D36" s="145" t="s">
        <v>267</v>
      </c>
      <c r="E36" s="680"/>
      <c r="F36" s="680"/>
      <c r="G36" s="680"/>
      <c r="H36" s="680"/>
      <c r="I36" s="680"/>
      <c r="J36" s="680"/>
      <c r="K36" s="680"/>
      <c r="L36" s="680"/>
      <c r="M36" s="680"/>
      <c r="N36" s="680"/>
      <c r="O36" s="680"/>
      <c r="P36" s="680"/>
      <c r="Q36" s="135">
        <f t="shared" si="3"/>
        <v>0</v>
      </c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  <c r="FC36" s="115"/>
      <c r="FD36" s="115"/>
      <c r="FE36" s="115"/>
      <c r="FF36" s="115"/>
      <c r="FG36" s="115"/>
      <c r="FH36" s="115"/>
      <c r="FI36" s="115"/>
      <c r="FJ36" s="115"/>
      <c r="FK36" s="115"/>
      <c r="FL36" s="115"/>
      <c r="FM36" s="115"/>
      <c r="FN36" s="115"/>
      <c r="FO36" s="115"/>
      <c r="FP36" s="115"/>
      <c r="FQ36" s="115"/>
      <c r="FR36" s="115"/>
      <c r="FS36" s="115"/>
      <c r="FT36" s="115"/>
      <c r="FU36" s="115"/>
      <c r="FV36" s="115"/>
      <c r="FW36" s="115"/>
      <c r="FX36" s="115"/>
      <c r="FY36" s="115"/>
      <c r="FZ36" s="115"/>
      <c r="GA36" s="115"/>
      <c r="GB36" s="115"/>
      <c r="GC36" s="115"/>
      <c r="GD36" s="115"/>
      <c r="GE36" s="115"/>
      <c r="GF36" s="115"/>
      <c r="GG36" s="115"/>
      <c r="GH36" s="115"/>
      <c r="GI36" s="115"/>
      <c r="GJ36" s="115"/>
      <c r="GK36" s="115"/>
      <c r="GL36" s="115"/>
      <c r="GM36" s="115"/>
      <c r="GN36" s="115"/>
      <c r="GO36" s="115"/>
      <c r="GP36" s="115"/>
      <c r="GQ36" s="115"/>
      <c r="GR36" s="115"/>
      <c r="GS36" s="115"/>
      <c r="GT36" s="115"/>
      <c r="GU36" s="115"/>
      <c r="GV36" s="115"/>
      <c r="GW36" s="115"/>
      <c r="GX36" s="115"/>
      <c r="GY36" s="115"/>
      <c r="GZ36" s="115"/>
      <c r="HA36" s="115"/>
      <c r="HB36" s="115"/>
      <c r="HC36" s="115"/>
      <c r="HD36" s="115"/>
      <c r="HE36" s="115"/>
      <c r="HF36" s="115"/>
      <c r="HG36" s="115"/>
      <c r="HH36" s="115"/>
      <c r="HI36" s="115"/>
      <c r="HJ36" s="115"/>
      <c r="HK36" s="115"/>
      <c r="HL36" s="115"/>
      <c r="HM36" s="115"/>
      <c r="HN36" s="115"/>
      <c r="HO36" s="115"/>
      <c r="HP36" s="115"/>
      <c r="HQ36" s="115"/>
      <c r="HR36" s="115"/>
      <c r="HS36" s="115"/>
      <c r="HT36" s="115"/>
      <c r="HU36" s="115"/>
      <c r="HV36" s="115"/>
      <c r="HW36" s="115"/>
      <c r="HX36" s="115"/>
      <c r="HY36" s="115"/>
      <c r="HZ36" s="115"/>
      <c r="IA36" s="115"/>
      <c r="IB36" s="115"/>
      <c r="IC36" s="115"/>
      <c r="ID36" s="115"/>
      <c r="IE36" s="115"/>
      <c r="IF36" s="115"/>
      <c r="IG36" s="115"/>
      <c r="IH36" s="115"/>
      <c r="II36" s="115"/>
      <c r="IJ36" s="115"/>
      <c r="IK36" s="115"/>
      <c r="IL36" s="115"/>
      <c r="IM36" s="115"/>
      <c r="IN36" s="115"/>
      <c r="IO36" s="115"/>
      <c r="IP36" s="115"/>
      <c r="IQ36" s="115"/>
      <c r="IR36" s="115"/>
      <c r="IS36" s="115"/>
      <c r="IT36" s="115"/>
      <c r="IU36" s="115"/>
    </row>
    <row r="37" spans="1:255" s="117" customFormat="1" x14ac:dyDescent="0.2">
      <c r="A37" s="115" t="e">
        <f t="shared" si="4"/>
        <v>#REF!</v>
      </c>
      <c r="B37" s="136" t="s">
        <v>57</v>
      </c>
      <c r="C37" s="144" t="str">
        <f t="shared" si="2"/>
        <v>П1149</v>
      </c>
      <c r="D37" s="145" t="s">
        <v>267</v>
      </c>
      <c r="E37" s="680"/>
      <c r="F37" s="680"/>
      <c r="G37" s="680"/>
      <c r="H37" s="680"/>
      <c r="I37" s="680"/>
      <c r="J37" s="680"/>
      <c r="K37" s="680"/>
      <c r="L37" s="680"/>
      <c r="M37" s="680"/>
      <c r="N37" s="680"/>
      <c r="O37" s="680"/>
      <c r="P37" s="680"/>
      <c r="Q37" s="135">
        <f t="shared" si="3"/>
        <v>0</v>
      </c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  <c r="EV37" s="115"/>
      <c r="EW37" s="115"/>
      <c r="EX37" s="115"/>
      <c r="EY37" s="115"/>
      <c r="EZ37" s="115"/>
      <c r="FA37" s="115"/>
      <c r="FB37" s="115"/>
      <c r="FC37" s="115"/>
      <c r="FD37" s="115"/>
      <c r="FE37" s="115"/>
      <c r="FF37" s="115"/>
      <c r="FG37" s="115"/>
      <c r="FH37" s="115"/>
      <c r="FI37" s="115"/>
      <c r="FJ37" s="115"/>
      <c r="FK37" s="115"/>
      <c r="FL37" s="115"/>
      <c r="FM37" s="115"/>
      <c r="FN37" s="115"/>
      <c r="FO37" s="115"/>
      <c r="FP37" s="115"/>
      <c r="FQ37" s="115"/>
      <c r="FR37" s="115"/>
      <c r="FS37" s="115"/>
      <c r="FT37" s="115"/>
      <c r="FU37" s="115"/>
      <c r="FV37" s="115"/>
      <c r="FW37" s="115"/>
      <c r="FX37" s="115"/>
      <c r="FY37" s="115"/>
      <c r="FZ37" s="115"/>
      <c r="GA37" s="115"/>
      <c r="GB37" s="115"/>
      <c r="GC37" s="115"/>
      <c r="GD37" s="115"/>
      <c r="GE37" s="115"/>
      <c r="GF37" s="115"/>
      <c r="GG37" s="115"/>
      <c r="GH37" s="115"/>
      <c r="GI37" s="115"/>
      <c r="GJ37" s="115"/>
      <c r="GK37" s="115"/>
      <c r="GL37" s="115"/>
      <c r="GM37" s="115"/>
      <c r="GN37" s="115"/>
      <c r="GO37" s="115"/>
      <c r="GP37" s="115"/>
      <c r="GQ37" s="115"/>
      <c r="GR37" s="115"/>
      <c r="GS37" s="115"/>
      <c r="GT37" s="115"/>
      <c r="GU37" s="115"/>
      <c r="GV37" s="115"/>
      <c r="GW37" s="115"/>
      <c r="GX37" s="115"/>
      <c r="GY37" s="115"/>
      <c r="GZ37" s="115"/>
      <c r="HA37" s="115"/>
      <c r="HB37" s="115"/>
      <c r="HC37" s="115"/>
      <c r="HD37" s="115"/>
      <c r="HE37" s="115"/>
      <c r="HF37" s="115"/>
      <c r="HG37" s="115"/>
      <c r="HH37" s="115"/>
      <c r="HI37" s="115"/>
      <c r="HJ37" s="115"/>
      <c r="HK37" s="115"/>
      <c r="HL37" s="115"/>
      <c r="HM37" s="115"/>
      <c r="HN37" s="115"/>
      <c r="HO37" s="115"/>
      <c r="HP37" s="115"/>
      <c r="HQ37" s="115"/>
      <c r="HR37" s="115"/>
      <c r="HS37" s="115"/>
      <c r="HT37" s="115"/>
      <c r="HU37" s="115"/>
      <c r="HV37" s="115"/>
      <c r="HW37" s="115"/>
      <c r="HX37" s="115"/>
      <c r="HY37" s="115"/>
      <c r="HZ37" s="115"/>
      <c r="IA37" s="115"/>
      <c r="IB37" s="115"/>
      <c r="IC37" s="115"/>
      <c r="ID37" s="115"/>
      <c r="IE37" s="115"/>
      <c r="IF37" s="115"/>
      <c r="IG37" s="115"/>
      <c r="IH37" s="115"/>
      <c r="II37" s="115"/>
      <c r="IJ37" s="115"/>
      <c r="IK37" s="115"/>
      <c r="IL37" s="115"/>
      <c r="IM37" s="115"/>
      <c r="IN37" s="115"/>
      <c r="IO37" s="115"/>
      <c r="IP37" s="115"/>
      <c r="IQ37" s="115"/>
      <c r="IR37" s="115"/>
      <c r="IS37" s="115"/>
      <c r="IT37" s="115"/>
      <c r="IU37" s="115"/>
    </row>
    <row r="38" spans="1:255" s="117" customFormat="1" x14ac:dyDescent="0.2">
      <c r="A38" s="115" t="e">
        <f t="shared" si="4"/>
        <v>#REF!</v>
      </c>
      <c r="B38" s="136" t="s">
        <v>58</v>
      </c>
      <c r="C38" s="144" t="str">
        <f t="shared" si="2"/>
        <v>П1150</v>
      </c>
      <c r="D38" s="145" t="s">
        <v>267</v>
      </c>
      <c r="E38" s="680"/>
      <c r="F38" s="680"/>
      <c r="G38" s="680"/>
      <c r="H38" s="680"/>
      <c r="I38" s="680"/>
      <c r="J38" s="680"/>
      <c r="K38" s="680"/>
      <c r="L38" s="680"/>
      <c r="M38" s="680"/>
      <c r="N38" s="680"/>
      <c r="O38" s="680"/>
      <c r="P38" s="680"/>
      <c r="Q38" s="135">
        <f t="shared" si="3"/>
        <v>0</v>
      </c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  <c r="FA38" s="115"/>
      <c r="FB38" s="115"/>
      <c r="FC38" s="115"/>
      <c r="FD38" s="115"/>
      <c r="FE38" s="115"/>
      <c r="FF38" s="115"/>
      <c r="FG38" s="115"/>
      <c r="FH38" s="115"/>
      <c r="FI38" s="115"/>
      <c r="FJ38" s="115"/>
      <c r="FK38" s="115"/>
      <c r="FL38" s="115"/>
      <c r="FM38" s="115"/>
      <c r="FN38" s="115"/>
      <c r="FO38" s="115"/>
      <c r="FP38" s="115"/>
      <c r="FQ38" s="115"/>
      <c r="FR38" s="115"/>
      <c r="FS38" s="115"/>
      <c r="FT38" s="115"/>
      <c r="FU38" s="115"/>
      <c r="FV38" s="115"/>
      <c r="FW38" s="115"/>
      <c r="FX38" s="115"/>
      <c r="FY38" s="115"/>
      <c r="FZ38" s="115"/>
      <c r="GA38" s="115"/>
      <c r="GB38" s="115"/>
      <c r="GC38" s="115"/>
      <c r="GD38" s="115"/>
      <c r="GE38" s="115"/>
      <c r="GF38" s="115"/>
      <c r="GG38" s="115"/>
      <c r="GH38" s="115"/>
      <c r="GI38" s="115"/>
      <c r="GJ38" s="115"/>
      <c r="GK38" s="115"/>
      <c r="GL38" s="115"/>
      <c r="GM38" s="115"/>
      <c r="GN38" s="115"/>
      <c r="GO38" s="115"/>
      <c r="GP38" s="115"/>
      <c r="GQ38" s="115"/>
      <c r="GR38" s="115"/>
      <c r="GS38" s="115"/>
      <c r="GT38" s="115"/>
      <c r="GU38" s="115"/>
      <c r="GV38" s="115"/>
      <c r="GW38" s="115"/>
      <c r="GX38" s="115"/>
      <c r="GY38" s="115"/>
      <c r="GZ38" s="115"/>
      <c r="HA38" s="115"/>
      <c r="HB38" s="115"/>
      <c r="HC38" s="115"/>
      <c r="HD38" s="115"/>
      <c r="HE38" s="115"/>
      <c r="HF38" s="115"/>
      <c r="HG38" s="115"/>
      <c r="HH38" s="115"/>
      <c r="HI38" s="115"/>
      <c r="HJ38" s="115"/>
      <c r="HK38" s="115"/>
      <c r="HL38" s="115"/>
      <c r="HM38" s="115"/>
      <c r="HN38" s="115"/>
      <c r="HO38" s="115"/>
      <c r="HP38" s="115"/>
      <c r="HQ38" s="115"/>
      <c r="HR38" s="115"/>
      <c r="HS38" s="115"/>
      <c r="HT38" s="115"/>
      <c r="HU38" s="115"/>
      <c r="HV38" s="115"/>
      <c r="HW38" s="115"/>
      <c r="HX38" s="115"/>
      <c r="HY38" s="115"/>
      <c r="HZ38" s="115"/>
      <c r="IA38" s="115"/>
      <c r="IB38" s="115"/>
      <c r="IC38" s="115"/>
      <c r="ID38" s="115"/>
      <c r="IE38" s="115"/>
      <c r="IF38" s="115"/>
      <c r="IG38" s="115"/>
      <c r="IH38" s="115"/>
      <c r="II38" s="115"/>
      <c r="IJ38" s="115"/>
      <c r="IK38" s="115"/>
      <c r="IL38" s="115"/>
      <c r="IM38" s="115"/>
      <c r="IN38" s="115"/>
      <c r="IO38" s="115"/>
      <c r="IP38" s="115"/>
      <c r="IQ38" s="115"/>
      <c r="IR38" s="115"/>
      <c r="IS38" s="115"/>
      <c r="IT38" s="115"/>
      <c r="IU38" s="115"/>
    </row>
    <row r="39" spans="1:255" s="117" customFormat="1" x14ac:dyDescent="0.2">
      <c r="A39" s="115" t="e">
        <f>A38+1</f>
        <v>#REF!</v>
      </c>
      <c r="B39" s="136" t="s">
        <v>59</v>
      </c>
      <c r="C39" s="144" t="str">
        <f t="shared" si="2"/>
        <v>П1151</v>
      </c>
      <c r="D39" s="145" t="s">
        <v>267</v>
      </c>
      <c r="E39" s="680"/>
      <c r="F39" s="680"/>
      <c r="G39" s="680"/>
      <c r="H39" s="680"/>
      <c r="I39" s="680"/>
      <c r="J39" s="680"/>
      <c r="K39" s="680"/>
      <c r="L39" s="680"/>
      <c r="M39" s="680"/>
      <c r="N39" s="680"/>
      <c r="O39" s="680"/>
      <c r="P39" s="680"/>
      <c r="Q39" s="135">
        <f>SUM(E39:P39)</f>
        <v>0</v>
      </c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5"/>
      <c r="EL39" s="115"/>
      <c r="EM39" s="115"/>
      <c r="EN39" s="115"/>
      <c r="EO39" s="115"/>
      <c r="EP39" s="115"/>
      <c r="EQ39" s="115"/>
      <c r="ER39" s="115"/>
      <c r="ES39" s="115"/>
      <c r="ET39" s="115"/>
      <c r="EU39" s="115"/>
      <c r="EV39" s="115"/>
      <c r="EW39" s="115"/>
      <c r="EX39" s="115"/>
      <c r="EY39" s="115"/>
      <c r="EZ39" s="115"/>
      <c r="FA39" s="115"/>
      <c r="FB39" s="115"/>
      <c r="FC39" s="115"/>
      <c r="FD39" s="115"/>
      <c r="FE39" s="115"/>
      <c r="FF39" s="115"/>
      <c r="FG39" s="115"/>
      <c r="FH39" s="115"/>
      <c r="FI39" s="115"/>
      <c r="FJ39" s="115"/>
      <c r="FK39" s="115"/>
      <c r="FL39" s="115"/>
      <c r="FM39" s="115"/>
      <c r="FN39" s="115"/>
      <c r="FO39" s="115"/>
      <c r="FP39" s="115"/>
      <c r="FQ39" s="115"/>
      <c r="FR39" s="115"/>
      <c r="FS39" s="115"/>
      <c r="FT39" s="115"/>
      <c r="FU39" s="115"/>
      <c r="FV39" s="115"/>
      <c r="FW39" s="115"/>
      <c r="FX39" s="115"/>
      <c r="FY39" s="115"/>
      <c r="FZ39" s="115"/>
      <c r="GA39" s="115"/>
      <c r="GB39" s="115"/>
      <c r="GC39" s="115"/>
      <c r="GD39" s="115"/>
      <c r="GE39" s="115"/>
      <c r="GF39" s="115"/>
      <c r="GG39" s="115"/>
      <c r="GH39" s="115"/>
      <c r="GI39" s="115"/>
      <c r="GJ39" s="115"/>
      <c r="GK39" s="115"/>
      <c r="GL39" s="115"/>
      <c r="GM39" s="115"/>
      <c r="GN39" s="115"/>
      <c r="GO39" s="115"/>
      <c r="GP39" s="115"/>
      <c r="GQ39" s="115"/>
      <c r="GR39" s="115"/>
      <c r="GS39" s="115"/>
      <c r="GT39" s="115"/>
      <c r="GU39" s="115"/>
      <c r="GV39" s="115"/>
      <c r="GW39" s="115"/>
      <c r="GX39" s="115"/>
      <c r="GY39" s="115"/>
      <c r="GZ39" s="115"/>
      <c r="HA39" s="115"/>
      <c r="HB39" s="115"/>
      <c r="HC39" s="115"/>
      <c r="HD39" s="115"/>
      <c r="HE39" s="115"/>
      <c r="HF39" s="115"/>
      <c r="HG39" s="115"/>
      <c r="HH39" s="115"/>
      <c r="HI39" s="115"/>
      <c r="HJ39" s="115"/>
      <c r="HK39" s="115"/>
      <c r="HL39" s="115"/>
      <c r="HM39" s="115"/>
      <c r="HN39" s="115"/>
      <c r="HO39" s="115"/>
      <c r="HP39" s="115"/>
      <c r="HQ39" s="115"/>
      <c r="HR39" s="115"/>
      <c r="HS39" s="115"/>
      <c r="HT39" s="115"/>
      <c r="HU39" s="115"/>
      <c r="HV39" s="115"/>
      <c r="HW39" s="115"/>
      <c r="HX39" s="115"/>
      <c r="HY39" s="115"/>
      <c r="HZ39" s="115"/>
      <c r="IA39" s="115"/>
      <c r="IB39" s="115"/>
      <c r="IC39" s="115"/>
      <c r="ID39" s="115"/>
      <c r="IE39" s="115"/>
      <c r="IF39" s="115"/>
      <c r="IG39" s="115"/>
      <c r="IH39" s="115"/>
      <c r="II39" s="115"/>
      <c r="IJ39" s="115"/>
      <c r="IK39" s="115"/>
      <c r="IL39" s="115"/>
      <c r="IM39" s="115"/>
      <c r="IN39" s="115"/>
      <c r="IO39" s="115"/>
      <c r="IP39" s="115"/>
      <c r="IQ39" s="115"/>
      <c r="IR39" s="115"/>
      <c r="IS39" s="115"/>
      <c r="IT39" s="115"/>
      <c r="IU39" s="115"/>
    </row>
    <row r="40" spans="1:255" s="117" customFormat="1" x14ac:dyDescent="0.2">
      <c r="A40" s="115" t="e">
        <f>A39+1</f>
        <v>#REF!</v>
      </c>
      <c r="B40" s="136" t="s">
        <v>605</v>
      </c>
      <c r="C40" s="144" t="str">
        <f t="shared" si="2"/>
        <v>П1152</v>
      </c>
      <c r="D40" s="145" t="s">
        <v>267</v>
      </c>
      <c r="E40" s="680"/>
      <c r="F40" s="680"/>
      <c r="G40" s="680"/>
      <c r="H40" s="680"/>
      <c r="I40" s="680"/>
      <c r="J40" s="680"/>
      <c r="K40" s="680"/>
      <c r="L40" s="680"/>
      <c r="M40" s="680"/>
      <c r="N40" s="680"/>
      <c r="O40" s="680"/>
      <c r="P40" s="680"/>
      <c r="Q40" s="135">
        <f>SUM(E40:P40)</f>
        <v>0</v>
      </c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  <c r="EV40" s="115"/>
      <c r="EW40" s="115"/>
      <c r="EX40" s="115"/>
      <c r="EY40" s="115"/>
      <c r="EZ40" s="115"/>
      <c r="FA40" s="115"/>
      <c r="FB40" s="115"/>
      <c r="FC40" s="115"/>
      <c r="FD40" s="115"/>
      <c r="FE40" s="115"/>
      <c r="FF40" s="115"/>
      <c r="FG40" s="115"/>
      <c r="FH40" s="115"/>
      <c r="FI40" s="115"/>
      <c r="FJ40" s="115"/>
      <c r="FK40" s="115"/>
      <c r="FL40" s="115"/>
      <c r="FM40" s="115"/>
      <c r="FN40" s="115"/>
      <c r="FO40" s="115"/>
      <c r="FP40" s="115"/>
      <c r="FQ40" s="115"/>
      <c r="FR40" s="115"/>
      <c r="FS40" s="115"/>
      <c r="FT40" s="115"/>
      <c r="FU40" s="115"/>
      <c r="FV40" s="115"/>
      <c r="FW40" s="115"/>
      <c r="FX40" s="115"/>
      <c r="FY40" s="115"/>
      <c r="FZ40" s="115"/>
      <c r="GA40" s="115"/>
      <c r="GB40" s="115"/>
      <c r="GC40" s="115"/>
      <c r="GD40" s="115"/>
      <c r="GE40" s="115"/>
      <c r="GF40" s="115"/>
      <c r="GG40" s="115"/>
      <c r="GH40" s="115"/>
      <c r="GI40" s="115"/>
      <c r="GJ40" s="115"/>
      <c r="GK40" s="115"/>
      <c r="GL40" s="115"/>
      <c r="GM40" s="115"/>
      <c r="GN40" s="115"/>
      <c r="GO40" s="115"/>
      <c r="GP40" s="115"/>
      <c r="GQ40" s="115"/>
      <c r="GR40" s="115"/>
      <c r="GS40" s="115"/>
      <c r="GT40" s="115"/>
      <c r="GU40" s="115"/>
      <c r="GV40" s="115"/>
      <c r="GW40" s="115"/>
      <c r="GX40" s="115"/>
      <c r="GY40" s="115"/>
      <c r="GZ40" s="115"/>
      <c r="HA40" s="115"/>
      <c r="HB40" s="115"/>
      <c r="HC40" s="115"/>
      <c r="HD40" s="115"/>
      <c r="HE40" s="115"/>
      <c r="HF40" s="115"/>
      <c r="HG40" s="115"/>
      <c r="HH40" s="115"/>
      <c r="HI40" s="115"/>
      <c r="HJ40" s="115"/>
      <c r="HK40" s="115"/>
      <c r="HL40" s="115"/>
      <c r="HM40" s="115"/>
      <c r="HN40" s="115"/>
      <c r="HO40" s="115"/>
      <c r="HP40" s="115"/>
      <c r="HQ40" s="115"/>
      <c r="HR40" s="115"/>
      <c r="HS40" s="115"/>
      <c r="HT40" s="115"/>
      <c r="HU40" s="115"/>
      <c r="HV40" s="115"/>
      <c r="HW40" s="115"/>
      <c r="HX40" s="115"/>
      <c r="HY40" s="115"/>
      <c r="HZ40" s="115"/>
      <c r="IA40" s="115"/>
      <c r="IB40" s="115"/>
      <c r="IC40" s="115"/>
      <c r="ID40" s="115"/>
      <c r="IE40" s="115"/>
      <c r="IF40" s="115"/>
      <c r="IG40" s="115"/>
      <c r="IH40" s="115"/>
      <c r="II40" s="115"/>
      <c r="IJ40" s="115"/>
      <c r="IK40" s="115"/>
      <c r="IL40" s="115"/>
      <c r="IM40" s="115"/>
      <c r="IN40" s="115"/>
      <c r="IO40" s="115"/>
      <c r="IP40" s="115"/>
      <c r="IQ40" s="115"/>
      <c r="IR40" s="115"/>
      <c r="IS40" s="115"/>
      <c r="IT40" s="115"/>
      <c r="IU40" s="115"/>
    </row>
    <row r="41" spans="1:255" s="117" customFormat="1" x14ac:dyDescent="0.2">
      <c r="A41" s="115" t="e">
        <f>#REF!+1</f>
        <v>#REF!</v>
      </c>
      <c r="B41" s="136" t="s">
        <v>60</v>
      </c>
      <c r="C41" s="144" t="str">
        <f t="shared" si="2"/>
        <v>П1154</v>
      </c>
      <c r="D41" s="145" t="s">
        <v>267</v>
      </c>
      <c r="E41" s="680"/>
      <c r="F41" s="680"/>
      <c r="G41" s="680"/>
      <c r="H41" s="680"/>
      <c r="I41" s="680"/>
      <c r="J41" s="680"/>
      <c r="K41" s="680"/>
      <c r="L41" s="680"/>
      <c r="M41" s="680"/>
      <c r="N41" s="680"/>
      <c r="O41" s="680"/>
      <c r="P41" s="680"/>
      <c r="Q41" s="135">
        <f t="shared" si="3"/>
        <v>0</v>
      </c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15"/>
      <c r="EL41" s="115"/>
      <c r="EM41" s="115"/>
      <c r="EN41" s="115"/>
      <c r="EO41" s="115"/>
      <c r="EP41" s="115"/>
      <c r="EQ41" s="115"/>
      <c r="ER41" s="115"/>
      <c r="ES41" s="115"/>
      <c r="ET41" s="115"/>
      <c r="EU41" s="115"/>
      <c r="EV41" s="115"/>
      <c r="EW41" s="115"/>
      <c r="EX41" s="115"/>
      <c r="EY41" s="115"/>
      <c r="EZ41" s="115"/>
      <c r="FA41" s="115"/>
      <c r="FB41" s="115"/>
      <c r="FC41" s="115"/>
      <c r="FD41" s="115"/>
      <c r="FE41" s="115"/>
      <c r="FF41" s="115"/>
      <c r="FG41" s="115"/>
      <c r="FH41" s="115"/>
      <c r="FI41" s="115"/>
      <c r="FJ41" s="115"/>
      <c r="FK41" s="115"/>
      <c r="FL41" s="115"/>
      <c r="FM41" s="115"/>
      <c r="FN41" s="115"/>
      <c r="FO41" s="115"/>
      <c r="FP41" s="115"/>
      <c r="FQ41" s="115"/>
      <c r="FR41" s="115"/>
      <c r="FS41" s="115"/>
      <c r="FT41" s="115"/>
      <c r="FU41" s="115"/>
      <c r="FV41" s="115"/>
      <c r="FW41" s="115"/>
      <c r="FX41" s="115"/>
      <c r="FY41" s="115"/>
      <c r="FZ41" s="115"/>
      <c r="GA41" s="115"/>
      <c r="GB41" s="115"/>
      <c r="GC41" s="115"/>
      <c r="GD41" s="115"/>
      <c r="GE41" s="115"/>
      <c r="GF41" s="115"/>
      <c r="GG41" s="115"/>
      <c r="GH41" s="115"/>
      <c r="GI41" s="115"/>
      <c r="GJ41" s="115"/>
      <c r="GK41" s="115"/>
      <c r="GL41" s="115"/>
      <c r="GM41" s="115"/>
      <c r="GN41" s="115"/>
      <c r="GO41" s="115"/>
      <c r="GP41" s="115"/>
      <c r="GQ41" s="115"/>
      <c r="GR41" s="115"/>
      <c r="GS41" s="115"/>
      <c r="GT41" s="115"/>
      <c r="GU41" s="115"/>
      <c r="GV41" s="115"/>
      <c r="GW41" s="115"/>
      <c r="GX41" s="115"/>
      <c r="GY41" s="115"/>
      <c r="GZ41" s="115"/>
      <c r="HA41" s="115"/>
      <c r="HB41" s="115"/>
      <c r="HC41" s="115"/>
      <c r="HD41" s="115"/>
      <c r="HE41" s="115"/>
      <c r="HF41" s="115"/>
      <c r="HG41" s="115"/>
      <c r="HH41" s="115"/>
      <c r="HI41" s="115"/>
      <c r="HJ41" s="115"/>
      <c r="HK41" s="115"/>
      <c r="HL41" s="115"/>
      <c r="HM41" s="115"/>
      <c r="HN41" s="115"/>
      <c r="HO41" s="115"/>
      <c r="HP41" s="115"/>
      <c r="HQ41" s="115"/>
      <c r="HR41" s="115"/>
      <c r="HS41" s="115"/>
      <c r="HT41" s="115"/>
      <c r="HU41" s="115"/>
      <c r="HV41" s="115"/>
      <c r="HW41" s="115"/>
      <c r="HX41" s="115"/>
      <c r="HY41" s="115"/>
      <c r="HZ41" s="115"/>
      <c r="IA41" s="115"/>
      <c r="IB41" s="115"/>
      <c r="IC41" s="115"/>
      <c r="ID41" s="115"/>
      <c r="IE41" s="115"/>
      <c r="IF41" s="115"/>
      <c r="IG41" s="115"/>
      <c r="IH41" s="115"/>
      <c r="II41" s="115"/>
      <c r="IJ41" s="115"/>
      <c r="IK41" s="115"/>
      <c r="IL41" s="115"/>
      <c r="IM41" s="115"/>
      <c r="IN41" s="115"/>
      <c r="IO41" s="115"/>
      <c r="IP41" s="115"/>
      <c r="IQ41" s="115"/>
      <c r="IR41" s="115"/>
      <c r="IS41" s="115"/>
      <c r="IT41" s="115"/>
      <c r="IU41" s="115"/>
    </row>
    <row r="42" spans="1:255" s="117" customFormat="1" x14ac:dyDescent="0.2">
      <c r="A42" s="115" t="e">
        <f>A41+1</f>
        <v>#REF!</v>
      </c>
      <c r="B42" s="136" t="s">
        <v>536</v>
      </c>
      <c r="C42" s="144" t="str">
        <f t="shared" si="2"/>
        <v>П1155</v>
      </c>
      <c r="D42" s="145" t="s">
        <v>267</v>
      </c>
      <c r="E42" s="680"/>
      <c r="F42" s="680"/>
      <c r="G42" s="680"/>
      <c r="H42" s="680"/>
      <c r="I42" s="680"/>
      <c r="J42" s="680"/>
      <c r="K42" s="680"/>
      <c r="L42" s="680"/>
      <c r="M42" s="680"/>
      <c r="N42" s="680"/>
      <c r="O42" s="680"/>
      <c r="P42" s="680"/>
      <c r="Q42" s="135">
        <f>SUM(E42:P42)</f>
        <v>0</v>
      </c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5"/>
      <c r="ER42" s="115"/>
      <c r="ES42" s="115"/>
      <c r="ET42" s="115"/>
      <c r="EU42" s="115"/>
      <c r="EV42" s="115"/>
      <c r="EW42" s="115"/>
      <c r="EX42" s="115"/>
      <c r="EY42" s="115"/>
      <c r="EZ42" s="115"/>
      <c r="FA42" s="115"/>
      <c r="FB42" s="115"/>
      <c r="FC42" s="115"/>
      <c r="FD42" s="115"/>
      <c r="FE42" s="115"/>
      <c r="FF42" s="115"/>
      <c r="FG42" s="115"/>
      <c r="FH42" s="115"/>
      <c r="FI42" s="115"/>
      <c r="FJ42" s="115"/>
      <c r="FK42" s="115"/>
      <c r="FL42" s="115"/>
      <c r="FM42" s="115"/>
      <c r="FN42" s="115"/>
      <c r="FO42" s="115"/>
      <c r="FP42" s="115"/>
      <c r="FQ42" s="115"/>
      <c r="FR42" s="115"/>
      <c r="FS42" s="115"/>
      <c r="FT42" s="115"/>
      <c r="FU42" s="115"/>
      <c r="FV42" s="115"/>
      <c r="FW42" s="115"/>
      <c r="FX42" s="115"/>
      <c r="FY42" s="115"/>
      <c r="FZ42" s="115"/>
      <c r="GA42" s="115"/>
      <c r="GB42" s="115"/>
      <c r="GC42" s="115"/>
      <c r="GD42" s="115"/>
      <c r="GE42" s="115"/>
      <c r="GF42" s="115"/>
      <c r="GG42" s="115"/>
      <c r="GH42" s="115"/>
      <c r="GI42" s="115"/>
      <c r="GJ42" s="115"/>
      <c r="GK42" s="115"/>
      <c r="GL42" s="115"/>
      <c r="GM42" s="115"/>
      <c r="GN42" s="115"/>
      <c r="GO42" s="115"/>
      <c r="GP42" s="115"/>
      <c r="GQ42" s="115"/>
      <c r="GR42" s="115"/>
      <c r="GS42" s="115"/>
      <c r="GT42" s="115"/>
      <c r="GU42" s="115"/>
      <c r="GV42" s="115"/>
      <c r="GW42" s="115"/>
      <c r="GX42" s="115"/>
      <c r="GY42" s="115"/>
      <c r="GZ42" s="115"/>
      <c r="HA42" s="115"/>
      <c r="HB42" s="115"/>
      <c r="HC42" s="115"/>
      <c r="HD42" s="115"/>
      <c r="HE42" s="115"/>
      <c r="HF42" s="115"/>
      <c r="HG42" s="115"/>
      <c r="HH42" s="115"/>
      <c r="HI42" s="115"/>
      <c r="HJ42" s="115"/>
      <c r="HK42" s="115"/>
      <c r="HL42" s="115"/>
      <c r="HM42" s="115"/>
      <c r="HN42" s="115"/>
      <c r="HO42" s="115"/>
      <c r="HP42" s="115"/>
      <c r="HQ42" s="115"/>
      <c r="HR42" s="115"/>
      <c r="HS42" s="115"/>
      <c r="HT42" s="115"/>
      <c r="HU42" s="115"/>
      <c r="HV42" s="115"/>
      <c r="HW42" s="115"/>
      <c r="HX42" s="115"/>
      <c r="HY42" s="115"/>
      <c r="HZ42" s="115"/>
      <c r="IA42" s="115"/>
      <c r="IB42" s="115"/>
      <c r="IC42" s="115"/>
      <c r="ID42" s="115"/>
      <c r="IE42" s="115"/>
      <c r="IF42" s="115"/>
      <c r="IG42" s="115"/>
      <c r="IH42" s="115"/>
      <c r="II42" s="115"/>
      <c r="IJ42" s="115"/>
      <c r="IK42" s="115"/>
      <c r="IL42" s="115"/>
      <c r="IM42" s="115"/>
      <c r="IN42" s="115"/>
      <c r="IO42" s="115"/>
      <c r="IP42" s="115"/>
      <c r="IQ42" s="115"/>
      <c r="IR42" s="115"/>
      <c r="IS42" s="115"/>
      <c r="IT42" s="115"/>
      <c r="IU42" s="115"/>
    </row>
    <row r="43" spans="1:255" s="117" customFormat="1" x14ac:dyDescent="0.2">
      <c r="A43" s="115" t="e">
        <f>A42+1</f>
        <v>#REF!</v>
      </c>
      <c r="B43" s="136" t="s">
        <v>537</v>
      </c>
      <c r="C43" s="144" t="str">
        <f t="shared" si="2"/>
        <v>П1156</v>
      </c>
      <c r="D43" s="145" t="s">
        <v>267</v>
      </c>
      <c r="E43" s="680"/>
      <c r="F43" s="680"/>
      <c r="G43" s="680"/>
      <c r="H43" s="680"/>
      <c r="I43" s="680"/>
      <c r="J43" s="680"/>
      <c r="K43" s="680"/>
      <c r="L43" s="680"/>
      <c r="M43" s="680"/>
      <c r="N43" s="680"/>
      <c r="O43" s="680"/>
      <c r="P43" s="680"/>
      <c r="Q43" s="135">
        <f>SUM(E43:P43)</f>
        <v>0</v>
      </c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15"/>
      <c r="EL43" s="115"/>
      <c r="EM43" s="115"/>
      <c r="EN43" s="115"/>
      <c r="EO43" s="115"/>
      <c r="EP43" s="115"/>
      <c r="EQ43" s="115"/>
      <c r="ER43" s="115"/>
      <c r="ES43" s="115"/>
      <c r="ET43" s="115"/>
      <c r="EU43" s="115"/>
      <c r="EV43" s="115"/>
      <c r="EW43" s="115"/>
      <c r="EX43" s="115"/>
      <c r="EY43" s="115"/>
      <c r="EZ43" s="115"/>
      <c r="FA43" s="115"/>
      <c r="FB43" s="115"/>
      <c r="FC43" s="115"/>
      <c r="FD43" s="115"/>
      <c r="FE43" s="115"/>
      <c r="FF43" s="115"/>
      <c r="FG43" s="115"/>
      <c r="FH43" s="115"/>
      <c r="FI43" s="115"/>
      <c r="FJ43" s="115"/>
      <c r="FK43" s="115"/>
      <c r="FL43" s="115"/>
      <c r="FM43" s="115"/>
      <c r="FN43" s="115"/>
      <c r="FO43" s="115"/>
      <c r="FP43" s="115"/>
      <c r="FQ43" s="115"/>
      <c r="FR43" s="115"/>
      <c r="FS43" s="115"/>
      <c r="FT43" s="115"/>
      <c r="FU43" s="115"/>
      <c r="FV43" s="115"/>
      <c r="FW43" s="115"/>
      <c r="FX43" s="115"/>
      <c r="FY43" s="115"/>
      <c r="FZ43" s="115"/>
      <c r="GA43" s="115"/>
      <c r="GB43" s="115"/>
      <c r="GC43" s="115"/>
      <c r="GD43" s="115"/>
      <c r="GE43" s="115"/>
      <c r="GF43" s="115"/>
      <c r="GG43" s="115"/>
      <c r="GH43" s="115"/>
      <c r="GI43" s="115"/>
      <c r="GJ43" s="115"/>
      <c r="GK43" s="115"/>
      <c r="GL43" s="115"/>
      <c r="GM43" s="115"/>
      <c r="GN43" s="115"/>
      <c r="GO43" s="115"/>
      <c r="GP43" s="115"/>
      <c r="GQ43" s="115"/>
      <c r="GR43" s="115"/>
      <c r="GS43" s="115"/>
      <c r="GT43" s="115"/>
      <c r="GU43" s="115"/>
      <c r="GV43" s="115"/>
      <c r="GW43" s="115"/>
      <c r="GX43" s="115"/>
      <c r="GY43" s="115"/>
      <c r="GZ43" s="115"/>
      <c r="HA43" s="115"/>
      <c r="HB43" s="115"/>
      <c r="HC43" s="115"/>
      <c r="HD43" s="115"/>
      <c r="HE43" s="115"/>
      <c r="HF43" s="115"/>
      <c r="HG43" s="115"/>
      <c r="HH43" s="115"/>
      <c r="HI43" s="115"/>
      <c r="HJ43" s="115"/>
      <c r="HK43" s="115"/>
      <c r="HL43" s="115"/>
      <c r="HM43" s="115"/>
      <c r="HN43" s="115"/>
      <c r="HO43" s="115"/>
      <c r="HP43" s="115"/>
      <c r="HQ43" s="115"/>
      <c r="HR43" s="115"/>
      <c r="HS43" s="115"/>
      <c r="HT43" s="115"/>
      <c r="HU43" s="115"/>
      <c r="HV43" s="115"/>
      <c r="HW43" s="115"/>
      <c r="HX43" s="115"/>
      <c r="HY43" s="115"/>
      <c r="HZ43" s="115"/>
      <c r="IA43" s="115"/>
      <c r="IB43" s="115"/>
      <c r="IC43" s="115"/>
      <c r="ID43" s="115"/>
      <c r="IE43" s="115"/>
      <c r="IF43" s="115"/>
      <c r="IG43" s="115"/>
      <c r="IH43" s="115"/>
      <c r="II43" s="115"/>
      <c r="IJ43" s="115"/>
      <c r="IK43" s="115"/>
      <c r="IL43" s="115"/>
      <c r="IM43" s="115"/>
      <c r="IN43" s="115"/>
      <c r="IO43" s="115"/>
      <c r="IP43" s="115"/>
      <c r="IQ43" s="115"/>
      <c r="IR43" s="115"/>
      <c r="IS43" s="115"/>
      <c r="IT43" s="115"/>
      <c r="IU43" s="115"/>
    </row>
    <row r="44" spans="1:255" s="117" customFormat="1" x14ac:dyDescent="0.2">
      <c r="A44" s="115" t="e">
        <f>#REF!+1</f>
        <v>#REF!</v>
      </c>
      <c r="B44" s="136" t="s">
        <v>62</v>
      </c>
      <c r="C44" s="144" t="str">
        <f t="shared" si="2"/>
        <v>П1159</v>
      </c>
      <c r="D44" s="145" t="s">
        <v>267</v>
      </c>
      <c r="E44" s="680"/>
      <c r="F44" s="680"/>
      <c r="G44" s="680"/>
      <c r="H44" s="680"/>
      <c r="I44" s="680"/>
      <c r="J44" s="680"/>
      <c r="K44" s="680"/>
      <c r="L44" s="680"/>
      <c r="M44" s="680"/>
      <c r="N44" s="680"/>
      <c r="O44" s="680"/>
      <c r="P44" s="680"/>
      <c r="Q44" s="135">
        <f t="shared" si="3"/>
        <v>0</v>
      </c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5"/>
      <c r="FB44" s="115"/>
      <c r="FC44" s="115"/>
      <c r="FD44" s="115"/>
      <c r="FE44" s="115"/>
      <c r="FF44" s="115"/>
      <c r="FG44" s="115"/>
      <c r="FH44" s="115"/>
      <c r="FI44" s="115"/>
      <c r="FJ44" s="115"/>
      <c r="FK44" s="115"/>
      <c r="FL44" s="115"/>
      <c r="FM44" s="115"/>
      <c r="FN44" s="115"/>
      <c r="FO44" s="115"/>
      <c r="FP44" s="115"/>
      <c r="FQ44" s="115"/>
      <c r="FR44" s="115"/>
      <c r="FS44" s="115"/>
      <c r="FT44" s="115"/>
      <c r="FU44" s="115"/>
      <c r="FV44" s="115"/>
      <c r="FW44" s="115"/>
      <c r="FX44" s="115"/>
      <c r="FY44" s="115"/>
      <c r="FZ44" s="115"/>
      <c r="GA44" s="115"/>
      <c r="GB44" s="115"/>
      <c r="GC44" s="115"/>
      <c r="GD44" s="115"/>
      <c r="GE44" s="115"/>
      <c r="GF44" s="115"/>
      <c r="GG44" s="115"/>
      <c r="GH44" s="115"/>
      <c r="GI44" s="115"/>
      <c r="GJ44" s="115"/>
      <c r="GK44" s="115"/>
      <c r="GL44" s="115"/>
      <c r="GM44" s="115"/>
      <c r="GN44" s="115"/>
      <c r="GO44" s="115"/>
      <c r="GP44" s="115"/>
      <c r="GQ44" s="115"/>
      <c r="GR44" s="115"/>
      <c r="GS44" s="115"/>
      <c r="GT44" s="115"/>
      <c r="GU44" s="115"/>
      <c r="GV44" s="115"/>
      <c r="GW44" s="115"/>
      <c r="GX44" s="115"/>
      <c r="GY44" s="115"/>
      <c r="GZ44" s="115"/>
      <c r="HA44" s="115"/>
      <c r="HB44" s="115"/>
      <c r="HC44" s="115"/>
      <c r="HD44" s="115"/>
      <c r="HE44" s="115"/>
      <c r="HF44" s="115"/>
      <c r="HG44" s="115"/>
      <c r="HH44" s="115"/>
      <c r="HI44" s="115"/>
      <c r="HJ44" s="115"/>
      <c r="HK44" s="115"/>
      <c r="HL44" s="115"/>
      <c r="HM44" s="115"/>
      <c r="HN44" s="115"/>
      <c r="HO44" s="115"/>
      <c r="HP44" s="115"/>
      <c r="HQ44" s="115"/>
      <c r="HR44" s="115"/>
      <c r="HS44" s="115"/>
      <c r="HT44" s="115"/>
      <c r="HU44" s="115"/>
      <c r="HV44" s="115"/>
      <c r="HW44" s="115"/>
      <c r="HX44" s="115"/>
      <c r="HY44" s="115"/>
      <c r="HZ44" s="115"/>
      <c r="IA44" s="115"/>
      <c r="IB44" s="115"/>
      <c r="IC44" s="115"/>
      <c r="ID44" s="115"/>
      <c r="IE44" s="115"/>
      <c r="IF44" s="115"/>
      <c r="IG44" s="115"/>
      <c r="IH44" s="115"/>
      <c r="II44" s="115"/>
      <c r="IJ44" s="115"/>
      <c r="IK44" s="115"/>
      <c r="IL44" s="115"/>
      <c r="IM44" s="115"/>
      <c r="IN44" s="115"/>
      <c r="IO44" s="115"/>
      <c r="IP44" s="115"/>
      <c r="IQ44" s="115"/>
      <c r="IR44" s="115"/>
      <c r="IS44" s="115"/>
      <c r="IT44" s="115"/>
      <c r="IU44" s="115"/>
    </row>
    <row r="45" spans="1:255" s="117" customFormat="1" x14ac:dyDescent="0.2">
      <c r="A45" s="115" t="e">
        <f t="shared" si="4"/>
        <v>#REF!</v>
      </c>
      <c r="B45" s="136" t="s">
        <v>63</v>
      </c>
      <c r="C45" s="144" t="str">
        <f t="shared" si="2"/>
        <v>П1160</v>
      </c>
      <c r="D45" s="145" t="s">
        <v>267</v>
      </c>
      <c r="E45" s="680"/>
      <c r="F45" s="680"/>
      <c r="G45" s="680"/>
      <c r="H45" s="680"/>
      <c r="I45" s="680"/>
      <c r="J45" s="680"/>
      <c r="K45" s="680"/>
      <c r="L45" s="680"/>
      <c r="M45" s="680"/>
      <c r="N45" s="680"/>
      <c r="O45" s="680"/>
      <c r="P45" s="680"/>
      <c r="Q45" s="135">
        <f t="shared" si="3"/>
        <v>0</v>
      </c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15"/>
      <c r="EL45" s="115"/>
      <c r="EM45" s="115"/>
      <c r="EN45" s="115"/>
      <c r="EO45" s="115"/>
      <c r="EP45" s="115"/>
      <c r="EQ45" s="115"/>
      <c r="ER45" s="115"/>
      <c r="ES45" s="115"/>
      <c r="ET45" s="115"/>
      <c r="EU45" s="115"/>
      <c r="EV45" s="115"/>
      <c r="EW45" s="115"/>
      <c r="EX45" s="115"/>
      <c r="EY45" s="115"/>
      <c r="EZ45" s="115"/>
      <c r="FA45" s="115"/>
      <c r="FB45" s="115"/>
      <c r="FC45" s="115"/>
      <c r="FD45" s="115"/>
      <c r="FE45" s="115"/>
      <c r="FF45" s="115"/>
      <c r="FG45" s="115"/>
      <c r="FH45" s="115"/>
      <c r="FI45" s="115"/>
      <c r="FJ45" s="115"/>
      <c r="FK45" s="115"/>
      <c r="FL45" s="115"/>
      <c r="FM45" s="115"/>
      <c r="FN45" s="115"/>
      <c r="FO45" s="115"/>
      <c r="FP45" s="115"/>
      <c r="FQ45" s="115"/>
      <c r="FR45" s="115"/>
      <c r="FS45" s="115"/>
      <c r="FT45" s="115"/>
      <c r="FU45" s="115"/>
      <c r="FV45" s="115"/>
      <c r="FW45" s="115"/>
      <c r="FX45" s="115"/>
      <c r="FY45" s="115"/>
      <c r="FZ45" s="115"/>
      <c r="GA45" s="115"/>
      <c r="GB45" s="115"/>
      <c r="GC45" s="115"/>
      <c r="GD45" s="115"/>
      <c r="GE45" s="115"/>
      <c r="GF45" s="115"/>
      <c r="GG45" s="115"/>
      <c r="GH45" s="115"/>
      <c r="GI45" s="115"/>
      <c r="GJ45" s="115"/>
      <c r="GK45" s="115"/>
      <c r="GL45" s="115"/>
      <c r="GM45" s="115"/>
      <c r="GN45" s="115"/>
      <c r="GO45" s="115"/>
      <c r="GP45" s="115"/>
      <c r="GQ45" s="115"/>
      <c r="GR45" s="115"/>
      <c r="GS45" s="115"/>
      <c r="GT45" s="115"/>
      <c r="GU45" s="115"/>
      <c r="GV45" s="115"/>
      <c r="GW45" s="115"/>
      <c r="GX45" s="115"/>
      <c r="GY45" s="115"/>
      <c r="GZ45" s="115"/>
      <c r="HA45" s="115"/>
      <c r="HB45" s="115"/>
      <c r="HC45" s="115"/>
      <c r="HD45" s="115"/>
      <c r="HE45" s="115"/>
      <c r="HF45" s="115"/>
      <c r="HG45" s="115"/>
      <c r="HH45" s="115"/>
      <c r="HI45" s="115"/>
      <c r="HJ45" s="115"/>
      <c r="HK45" s="115"/>
      <c r="HL45" s="115"/>
      <c r="HM45" s="115"/>
      <c r="HN45" s="115"/>
      <c r="HO45" s="115"/>
      <c r="HP45" s="115"/>
      <c r="HQ45" s="115"/>
      <c r="HR45" s="115"/>
      <c r="HS45" s="115"/>
      <c r="HT45" s="115"/>
      <c r="HU45" s="115"/>
      <c r="HV45" s="115"/>
      <c r="HW45" s="115"/>
      <c r="HX45" s="115"/>
      <c r="HY45" s="115"/>
      <c r="HZ45" s="115"/>
      <c r="IA45" s="115"/>
      <c r="IB45" s="115"/>
      <c r="IC45" s="115"/>
      <c r="ID45" s="115"/>
      <c r="IE45" s="115"/>
      <c r="IF45" s="115"/>
      <c r="IG45" s="115"/>
      <c r="IH45" s="115"/>
      <c r="II45" s="115"/>
      <c r="IJ45" s="115"/>
      <c r="IK45" s="115"/>
      <c r="IL45" s="115"/>
      <c r="IM45" s="115"/>
      <c r="IN45" s="115"/>
      <c r="IO45" s="115"/>
      <c r="IP45" s="115"/>
      <c r="IQ45" s="115"/>
      <c r="IR45" s="115"/>
      <c r="IS45" s="115"/>
      <c r="IT45" s="115"/>
      <c r="IU45" s="115"/>
    </row>
    <row r="46" spans="1:255" s="117" customFormat="1" x14ac:dyDescent="0.2">
      <c r="A46" s="115" t="e">
        <f t="shared" si="4"/>
        <v>#REF!</v>
      </c>
      <c r="B46" s="136" t="s">
        <v>64</v>
      </c>
      <c r="C46" s="144" t="str">
        <f t="shared" si="2"/>
        <v>П1161</v>
      </c>
      <c r="D46" s="145" t="s">
        <v>267</v>
      </c>
      <c r="E46" s="680"/>
      <c r="F46" s="680"/>
      <c r="G46" s="680"/>
      <c r="H46" s="680"/>
      <c r="I46" s="680"/>
      <c r="J46" s="680"/>
      <c r="K46" s="680"/>
      <c r="L46" s="680"/>
      <c r="M46" s="680"/>
      <c r="N46" s="680"/>
      <c r="O46" s="680"/>
      <c r="P46" s="680"/>
      <c r="Q46" s="135">
        <f t="shared" si="3"/>
        <v>0</v>
      </c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15"/>
      <c r="EL46" s="115"/>
      <c r="EM46" s="115"/>
      <c r="EN46" s="115"/>
      <c r="EO46" s="115"/>
      <c r="EP46" s="115"/>
      <c r="EQ46" s="115"/>
      <c r="ER46" s="115"/>
      <c r="ES46" s="115"/>
      <c r="ET46" s="115"/>
      <c r="EU46" s="115"/>
      <c r="EV46" s="115"/>
      <c r="EW46" s="115"/>
      <c r="EX46" s="115"/>
      <c r="EY46" s="115"/>
      <c r="EZ46" s="115"/>
      <c r="FA46" s="115"/>
      <c r="FB46" s="115"/>
      <c r="FC46" s="115"/>
      <c r="FD46" s="115"/>
      <c r="FE46" s="115"/>
      <c r="FF46" s="115"/>
      <c r="FG46" s="115"/>
      <c r="FH46" s="115"/>
      <c r="FI46" s="115"/>
      <c r="FJ46" s="115"/>
      <c r="FK46" s="115"/>
      <c r="FL46" s="115"/>
      <c r="FM46" s="115"/>
      <c r="FN46" s="115"/>
      <c r="FO46" s="115"/>
      <c r="FP46" s="115"/>
      <c r="FQ46" s="115"/>
      <c r="FR46" s="115"/>
      <c r="FS46" s="115"/>
      <c r="FT46" s="115"/>
      <c r="FU46" s="115"/>
      <c r="FV46" s="115"/>
      <c r="FW46" s="115"/>
      <c r="FX46" s="115"/>
      <c r="FY46" s="115"/>
      <c r="FZ46" s="115"/>
      <c r="GA46" s="115"/>
      <c r="GB46" s="115"/>
      <c r="GC46" s="115"/>
      <c r="GD46" s="115"/>
      <c r="GE46" s="115"/>
      <c r="GF46" s="115"/>
      <c r="GG46" s="115"/>
      <c r="GH46" s="115"/>
      <c r="GI46" s="115"/>
      <c r="GJ46" s="115"/>
      <c r="GK46" s="115"/>
      <c r="GL46" s="115"/>
      <c r="GM46" s="115"/>
      <c r="GN46" s="115"/>
      <c r="GO46" s="115"/>
      <c r="GP46" s="115"/>
      <c r="GQ46" s="115"/>
      <c r="GR46" s="115"/>
      <c r="GS46" s="115"/>
      <c r="GT46" s="115"/>
      <c r="GU46" s="115"/>
      <c r="GV46" s="115"/>
      <c r="GW46" s="115"/>
      <c r="GX46" s="115"/>
      <c r="GY46" s="115"/>
      <c r="GZ46" s="115"/>
      <c r="HA46" s="115"/>
      <c r="HB46" s="115"/>
      <c r="HC46" s="115"/>
      <c r="HD46" s="115"/>
      <c r="HE46" s="115"/>
      <c r="HF46" s="115"/>
      <c r="HG46" s="115"/>
      <c r="HH46" s="115"/>
      <c r="HI46" s="115"/>
      <c r="HJ46" s="115"/>
      <c r="HK46" s="115"/>
      <c r="HL46" s="115"/>
      <c r="HM46" s="115"/>
      <c r="HN46" s="115"/>
      <c r="HO46" s="115"/>
      <c r="HP46" s="115"/>
      <c r="HQ46" s="115"/>
      <c r="HR46" s="115"/>
      <c r="HS46" s="115"/>
      <c r="HT46" s="115"/>
      <c r="HU46" s="115"/>
      <c r="HV46" s="115"/>
      <c r="HW46" s="115"/>
      <c r="HX46" s="115"/>
      <c r="HY46" s="115"/>
      <c r="HZ46" s="115"/>
      <c r="IA46" s="115"/>
      <c r="IB46" s="115"/>
      <c r="IC46" s="115"/>
      <c r="ID46" s="115"/>
      <c r="IE46" s="115"/>
      <c r="IF46" s="115"/>
      <c r="IG46" s="115"/>
      <c r="IH46" s="115"/>
      <c r="II46" s="115"/>
      <c r="IJ46" s="115"/>
      <c r="IK46" s="115"/>
      <c r="IL46" s="115"/>
      <c r="IM46" s="115"/>
      <c r="IN46" s="115"/>
      <c r="IO46" s="115"/>
      <c r="IP46" s="115"/>
      <c r="IQ46" s="115"/>
      <c r="IR46" s="115"/>
      <c r="IS46" s="115"/>
      <c r="IT46" s="115"/>
      <c r="IU46" s="115"/>
    </row>
    <row r="47" spans="1:255" s="117" customFormat="1" x14ac:dyDescent="0.2">
      <c r="A47" s="115" t="e">
        <f>#REF!+1</f>
        <v>#REF!</v>
      </c>
      <c r="B47" s="136" t="s">
        <v>66</v>
      </c>
      <c r="C47" s="144" t="str">
        <f t="shared" si="2"/>
        <v>П1163</v>
      </c>
      <c r="D47" s="145" t="s">
        <v>267</v>
      </c>
      <c r="E47" s="680"/>
      <c r="F47" s="680"/>
      <c r="G47" s="680"/>
      <c r="H47" s="680"/>
      <c r="I47" s="680"/>
      <c r="J47" s="680"/>
      <c r="K47" s="680"/>
      <c r="L47" s="680"/>
      <c r="M47" s="680"/>
      <c r="N47" s="680"/>
      <c r="O47" s="680"/>
      <c r="P47" s="680"/>
      <c r="Q47" s="135">
        <f t="shared" si="3"/>
        <v>0</v>
      </c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115"/>
      <c r="ED47" s="115"/>
      <c r="EE47" s="115"/>
      <c r="EF47" s="115"/>
      <c r="EG47" s="115"/>
      <c r="EH47" s="115"/>
      <c r="EI47" s="115"/>
      <c r="EJ47" s="115"/>
      <c r="EK47" s="115"/>
      <c r="EL47" s="115"/>
      <c r="EM47" s="115"/>
      <c r="EN47" s="115"/>
      <c r="EO47" s="115"/>
      <c r="EP47" s="115"/>
      <c r="EQ47" s="115"/>
      <c r="ER47" s="115"/>
      <c r="ES47" s="115"/>
      <c r="ET47" s="115"/>
      <c r="EU47" s="115"/>
      <c r="EV47" s="115"/>
      <c r="EW47" s="115"/>
      <c r="EX47" s="115"/>
      <c r="EY47" s="115"/>
      <c r="EZ47" s="115"/>
      <c r="FA47" s="115"/>
      <c r="FB47" s="115"/>
      <c r="FC47" s="115"/>
      <c r="FD47" s="115"/>
      <c r="FE47" s="115"/>
      <c r="FF47" s="115"/>
      <c r="FG47" s="115"/>
      <c r="FH47" s="115"/>
      <c r="FI47" s="115"/>
      <c r="FJ47" s="115"/>
      <c r="FK47" s="115"/>
      <c r="FL47" s="115"/>
      <c r="FM47" s="115"/>
      <c r="FN47" s="115"/>
      <c r="FO47" s="115"/>
      <c r="FP47" s="115"/>
      <c r="FQ47" s="115"/>
      <c r="FR47" s="115"/>
      <c r="FS47" s="115"/>
      <c r="FT47" s="115"/>
      <c r="FU47" s="115"/>
      <c r="FV47" s="115"/>
      <c r="FW47" s="115"/>
      <c r="FX47" s="115"/>
      <c r="FY47" s="115"/>
      <c r="FZ47" s="115"/>
      <c r="GA47" s="115"/>
      <c r="GB47" s="115"/>
      <c r="GC47" s="115"/>
      <c r="GD47" s="115"/>
      <c r="GE47" s="115"/>
      <c r="GF47" s="115"/>
      <c r="GG47" s="115"/>
      <c r="GH47" s="115"/>
      <c r="GI47" s="115"/>
      <c r="GJ47" s="115"/>
      <c r="GK47" s="115"/>
      <c r="GL47" s="115"/>
      <c r="GM47" s="115"/>
      <c r="GN47" s="115"/>
      <c r="GO47" s="115"/>
      <c r="GP47" s="115"/>
      <c r="GQ47" s="115"/>
      <c r="GR47" s="115"/>
      <c r="GS47" s="115"/>
      <c r="GT47" s="115"/>
      <c r="GU47" s="115"/>
      <c r="GV47" s="115"/>
      <c r="GW47" s="115"/>
      <c r="GX47" s="115"/>
      <c r="GY47" s="115"/>
      <c r="GZ47" s="115"/>
      <c r="HA47" s="115"/>
      <c r="HB47" s="115"/>
      <c r="HC47" s="115"/>
      <c r="HD47" s="115"/>
      <c r="HE47" s="115"/>
      <c r="HF47" s="115"/>
      <c r="HG47" s="115"/>
      <c r="HH47" s="115"/>
      <c r="HI47" s="115"/>
      <c r="HJ47" s="115"/>
      <c r="HK47" s="115"/>
      <c r="HL47" s="115"/>
      <c r="HM47" s="115"/>
      <c r="HN47" s="115"/>
      <c r="HO47" s="115"/>
      <c r="HP47" s="115"/>
      <c r="HQ47" s="115"/>
      <c r="HR47" s="115"/>
      <c r="HS47" s="115"/>
      <c r="HT47" s="115"/>
      <c r="HU47" s="115"/>
      <c r="HV47" s="115"/>
      <c r="HW47" s="115"/>
      <c r="HX47" s="115"/>
      <c r="HY47" s="115"/>
      <c r="HZ47" s="115"/>
      <c r="IA47" s="115"/>
      <c r="IB47" s="115"/>
      <c r="IC47" s="115"/>
      <c r="ID47" s="115"/>
      <c r="IE47" s="115"/>
      <c r="IF47" s="115"/>
      <c r="IG47" s="115"/>
      <c r="IH47" s="115"/>
      <c r="II47" s="115"/>
      <c r="IJ47" s="115"/>
      <c r="IK47" s="115"/>
      <c r="IL47" s="115"/>
      <c r="IM47" s="115"/>
      <c r="IN47" s="115"/>
      <c r="IO47" s="115"/>
      <c r="IP47" s="115"/>
      <c r="IQ47" s="115"/>
      <c r="IR47" s="115"/>
      <c r="IS47" s="115"/>
      <c r="IT47" s="115"/>
      <c r="IU47" s="115"/>
    </row>
    <row r="48" spans="1:255" s="117" customFormat="1" x14ac:dyDescent="0.2">
      <c r="A48" s="115" t="e">
        <f t="shared" si="4"/>
        <v>#REF!</v>
      </c>
      <c r="B48" s="136" t="s">
        <v>67</v>
      </c>
      <c r="C48" s="144" t="str">
        <f t="shared" si="2"/>
        <v>П1164</v>
      </c>
      <c r="D48" s="145" t="s">
        <v>267</v>
      </c>
      <c r="E48" s="680"/>
      <c r="F48" s="680"/>
      <c r="G48" s="680"/>
      <c r="H48" s="680"/>
      <c r="I48" s="680"/>
      <c r="J48" s="680"/>
      <c r="K48" s="680"/>
      <c r="L48" s="680"/>
      <c r="M48" s="680"/>
      <c r="N48" s="680"/>
      <c r="O48" s="680"/>
      <c r="P48" s="680"/>
      <c r="Q48" s="135">
        <f t="shared" si="3"/>
        <v>0</v>
      </c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15"/>
      <c r="EL48" s="115"/>
      <c r="EM48" s="115"/>
      <c r="EN48" s="115"/>
      <c r="EO48" s="115"/>
      <c r="EP48" s="115"/>
      <c r="EQ48" s="115"/>
      <c r="ER48" s="115"/>
      <c r="ES48" s="115"/>
      <c r="ET48" s="115"/>
      <c r="EU48" s="115"/>
      <c r="EV48" s="115"/>
      <c r="EW48" s="115"/>
      <c r="EX48" s="115"/>
      <c r="EY48" s="115"/>
      <c r="EZ48" s="115"/>
      <c r="FA48" s="115"/>
      <c r="FB48" s="115"/>
      <c r="FC48" s="115"/>
      <c r="FD48" s="115"/>
      <c r="FE48" s="115"/>
      <c r="FF48" s="115"/>
      <c r="FG48" s="115"/>
      <c r="FH48" s="115"/>
      <c r="FI48" s="115"/>
      <c r="FJ48" s="115"/>
      <c r="FK48" s="115"/>
      <c r="FL48" s="115"/>
      <c r="FM48" s="115"/>
      <c r="FN48" s="115"/>
      <c r="FO48" s="115"/>
      <c r="FP48" s="115"/>
      <c r="FQ48" s="115"/>
      <c r="FR48" s="115"/>
      <c r="FS48" s="115"/>
      <c r="FT48" s="115"/>
      <c r="FU48" s="115"/>
      <c r="FV48" s="115"/>
      <c r="FW48" s="115"/>
      <c r="FX48" s="115"/>
      <c r="FY48" s="115"/>
      <c r="FZ48" s="115"/>
      <c r="GA48" s="115"/>
      <c r="GB48" s="115"/>
      <c r="GC48" s="115"/>
      <c r="GD48" s="115"/>
      <c r="GE48" s="115"/>
      <c r="GF48" s="115"/>
      <c r="GG48" s="115"/>
      <c r="GH48" s="115"/>
      <c r="GI48" s="115"/>
      <c r="GJ48" s="115"/>
      <c r="GK48" s="115"/>
      <c r="GL48" s="115"/>
      <c r="GM48" s="115"/>
      <c r="GN48" s="115"/>
      <c r="GO48" s="115"/>
      <c r="GP48" s="115"/>
      <c r="GQ48" s="115"/>
      <c r="GR48" s="115"/>
      <c r="GS48" s="115"/>
      <c r="GT48" s="115"/>
      <c r="GU48" s="115"/>
      <c r="GV48" s="115"/>
      <c r="GW48" s="115"/>
      <c r="GX48" s="115"/>
      <c r="GY48" s="115"/>
      <c r="GZ48" s="115"/>
      <c r="HA48" s="115"/>
      <c r="HB48" s="115"/>
      <c r="HC48" s="115"/>
      <c r="HD48" s="115"/>
      <c r="HE48" s="115"/>
      <c r="HF48" s="115"/>
      <c r="HG48" s="115"/>
      <c r="HH48" s="115"/>
      <c r="HI48" s="115"/>
      <c r="HJ48" s="115"/>
      <c r="HK48" s="115"/>
      <c r="HL48" s="115"/>
      <c r="HM48" s="115"/>
      <c r="HN48" s="115"/>
      <c r="HO48" s="115"/>
      <c r="HP48" s="115"/>
      <c r="HQ48" s="115"/>
      <c r="HR48" s="115"/>
      <c r="HS48" s="115"/>
      <c r="HT48" s="115"/>
      <c r="HU48" s="115"/>
      <c r="HV48" s="115"/>
      <c r="HW48" s="115"/>
      <c r="HX48" s="115"/>
      <c r="HY48" s="115"/>
      <c r="HZ48" s="115"/>
      <c r="IA48" s="115"/>
      <c r="IB48" s="115"/>
      <c r="IC48" s="115"/>
      <c r="ID48" s="115"/>
      <c r="IE48" s="115"/>
      <c r="IF48" s="115"/>
      <c r="IG48" s="115"/>
      <c r="IH48" s="115"/>
      <c r="II48" s="115"/>
      <c r="IJ48" s="115"/>
      <c r="IK48" s="115"/>
      <c r="IL48" s="115"/>
      <c r="IM48" s="115"/>
      <c r="IN48" s="115"/>
      <c r="IO48" s="115"/>
      <c r="IP48" s="115"/>
      <c r="IQ48" s="115"/>
      <c r="IR48" s="115"/>
      <c r="IS48" s="115"/>
      <c r="IT48" s="115"/>
      <c r="IU48" s="115"/>
    </row>
    <row r="49" spans="1:255" s="117" customFormat="1" x14ac:dyDescent="0.2">
      <c r="A49" s="115" t="e">
        <f t="shared" si="4"/>
        <v>#REF!</v>
      </c>
      <c r="B49" s="136" t="s">
        <v>68</v>
      </c>
      <c r="C49" s="144" t="str">
        <f t="shared" si="2"/>
        <v>П1165</v>
      </c>
      <c r="D49" s="145" t="s">
        <v>267</v>
      </c>
      <c r="E49" s="680"/>
      <c r="F49" s="680"/>
      <c r="G49" s="680"/>
      <c r="H49" s="680"/>
      <c r="I49" s="680"/>
      <c r="J49" s="680"/>
      <c r="K49" s="680"/>
      <c r="L49" s="680"/>
      <c r="M49" s="680"/>
      <c r="N49" s="680"/>
      <c r="O49" s="680"/>
      <c r="P49" s="680"/>
      <c r="Q49" s="135">
        <f t="shared" si="3"/>
        <v>0</v>
      </c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5"/>
      <c r="EB49" s="115"/>
      <c r="EC49" s="115"/>
      <c r="ED49" s="115"/>
      <c r="EE49" s="115"/>
      <c r="EF49" s="115"/>
      <c r="EG49" s="115"/>
      <c r="EH49" s="115"/>
      <c r="EI49" s="115"/>
      <c r="EJ49" s="115"/>
      <c r="EK49" s="115"/>
      <c r="EL49" s="115"/>
      <c r="EM49" s="115"/>
      <c r="EN49" s="115"/>
      <c r="EO49" s="115"/>
      <c r="EP49" s="115"/>
      <c r="EQ49" s="115"/>
      <c r="ER49" s="115"/>
      <c r="ES49" s="115"/>
      <c r="ET49" s="115"/>
      <c r="EU49" s="115"/>
      <c r="EV49" s="115"/>
      <c r="EW49" s="115"/>
      <c r="EX49" s="115"/>
      <c r="EY49" s="115"/>
      <c r="EZ49" s="115"/>
      <c r="FA49" s="115"/>
      <c r="FB49" s="115"/>
      <c r="FC49" s="115"/>
      <c r="FD49" s="115"/>
      <c r="FE49" s="115"/>
      <c r="FF49" s="115"/>
      <c r="FG49" s="115"/>
      <c r="FH49" s="115"/>
      <c r="FI49" s="115"/>
      <c r="FJ49" s="115"/>
      <c r="FK49" s="115"/>
      <c r="FL49" s="115"/>
      <c r="FM49" s="115"/>
      <c r="FN49" s="115"/>
      <c r="FO49" s="115"/>
      <c r="FP49" s="115"/>
      <c r="FQ49" s="115"/>
      <c r="FR49" s="115"/>
      <c r="FS49" s="115"/>
      <c r="FT49" s="115"/>
      <c r="FU49" s="115"/>
      <c r="FV49" s="115"/>
      <c r="FW49" s="115"/>
      <c r="FX49" s="115"/>
      <c r="FY49" s="115"/>
      <c r="FZ49" s="115"/>
      <c r="GA49" s="115"/>
      <c r="GB49" s="115"/>
      <c r="GC49" s="115"/>
      <c r="GD49" s="115"/>
      <c r="GE49" s="115"/>
      <c r="GF49" s="115"/>
      <c r="GG49" s="115"/>
      <c r="GH49" s="115"/>
      <c r="GI49" s="115"/>
      <c r="GJ49" s="115"/>
      <c r="GK49" s="115"/>
      <c r="GL49" s="115"/>
      <c r="GM49" s="115"/>
      <c r="GN49" s="115"/>
      <c r="GO49" s="115"/>
      <c r="GP49" s="115"/>
      <c r="GQ49" s="115"/>
      <c r="GR49" s="115"/>
      <c r="GS49" s="115"/>
      <c r="GT49" s="115"/>
      <c r="GU49" s="115"/>
      <c r="GV49" s="115"/>
      <c r="GW49" s="115"/>
      <c r="GX49" s="115"/>
      <c r="GY49" s="115"/>
      <c r="GZ49" s="115"/>
      <c r="HA49" s="115"/>
      <c r="HB49" s="115"/>
      <c r="HC49" s="115"/>
      <c r="HD49" s="115"/>
      <c r="HE49" s="115"/>
      <c r="HF49" s="115"/>
      <c r="HG49" s="115"/>
      <c r="HH49" s="115"/>
      <c r="HI49" s="115"/>
      <c r="HJ49" s="115"/>
      <c r="HK49" s="115"/>
      <c r="HL49" s="115"/>
      <c r="HM49" s="115"/>
      <c r="HN49" s="115"/>
      <c r="HO49" s="115"/>
      <c r="HP49" s="115"/>
      <c r="HQ49" s="115"/>
      <c r="HR49" s="115"/>
      <c r="HS49" s="115"/>
      <c r="HT49" s="115"/>
      <c r="HU49" s="115"/>
      <c r="HV49" s="115"/>
      <c r="HW49" s="115"/>
      <c r="HX49" s="115"/>
      <c r="HY49" s="115"/>
      <c r="HZ49" s="115"/>
      <c r="IA49" s="115"/>
      <c r="IB49" s="115"/>
      <c r="IC49" s="115"/>
      <c r="ID49" s="115"/>
      <c r="IE49" s="115"/>
      <c r="IF49" s="115"/>
      <c r="IG49" s="115"/>
      <c r="IH49" s="115"/>
      <c r="II49" s="115"/>
      <c r="IJ49" s="115"/>
      <c r="IK49" s="115"/>
      <c r="IL49" s="115"/>
      <c r="IM49" s="115"/>
      <c r="IN49" s="115"/>
      <c r="IO49" s="115"/>
      <c r="IP49" s="115"/>
      <c r="IQ49" s="115"/>
      <c r="IR49" s="115"/>
      <c r="IS49" s="115"/>
      <c r="IT49" s="115"/>
      <c r="IU49" s="115"/>
    </row>
    <row r="50" spans="1:255" s="117" customFormat="1" x14ac:dyDescent="0.2">
      <c r="A50" s="115" t="e">
        <f t="shared" si="4"/>
        <v>#REF!</v>
      </c>
      <c r="B50" s="136" t="s">
        <v>69</v>
      </c>
      <c r="C50" s="144" t="str">
        <f t="shared" si="2"/>
        <v>П1166</v>
      </c>
      <c r="D50" s="145" t="s">
        <v>267</v>
      </c>
      <c r="E50" s="680"/>
      <c r="F50" s="680"/>
      <c r="G50" s="680"/>
      <c r="H50" s="680"/>
      <c r="I50" s="680"/>
      <c r="J50" s="680"/>
      <c r="K50" s="680"/>
      <c r="L50" s="680"/>
      <c r="M50" s="680"/>
      <c r="N50" s="680"/>
      <c r="O50" s="680"/>
      <c r="P50" s="680"/>
      <c r="Q50" s="135">
        <f t="shared" si="3"/>
        <v>0</v>
      </c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15"/>
      <c r="EL50" s="115"/>
      <c r="EM50" s="115"/>
      <c r="EN50" s="115"/>
      <c r="EO50" s="115"/>
      <c r="EP50" s="115"/>
      <c r="EQ50" s="115"/>
      <c r="ER50" s="115"/>
      <c r="ES50" s="115"/>
      <c r="ET50" s="115"/>
      <c r="EU50" s="115"/>
      <c r="EV50" s="115"/>
      <c r="EW50" s="115"/>
      <c r="EX50" s="115"/>
      <c r="EY50" s="115"/>
      <c r="EZ50" s="115"/>
      <c r="FA50" s="115"/>
      <c r="FB50" s="115"/>
      <c r="FC50" s="115"/>
      <c r="FD50" s="115"/>
      <c r="FE50" s="115"/>
      <c r="FF50" s="115"/>
      <c r="FG50" s="115"/>
      <c r="FH50" s="115"/>
      <c r="FI50" s="115"/>
      <c r="FJ50" s="115"/>
      <c r="FK50" s="115"/>
      <c r="FL50" s="115"/>
      <c r="FM50" s="115"/>
      <c r="FN50" s="115"/>
      <c r="FO50" s="115"/>
      <c r="FP50" s="115"/>
      <c r="FQ50" s="115"/>
      <c r="FR50" s="115"/>
      <c r="FS50" s="115"/>
      <c r="FT50" s="115"/>
      <c r="FU50" s="115"/>
      <c r="FV50" s="115"/>
      <c r="FW50" s="115"/>
      <c r="FX50" s="115"/>
      <c r="FY50" s="115"/>
      <c r="FZ50" s="115"/>
      <c r="GA50" s="115"/>
      <c r="GB50" s="115"/>
      <c r="GC50" s="115"/>
      <c r="GD50" s="115"/>
      <c r="GE50" s="115"/>
      <c r="GF50" s="115"/>
      <c r="GG50" s="115"/>
      <c r="GH50" s="115"/>
      <c r="GI50" s="115"/>
      <c r="GJ50" s="115"/>
      <c r="GK50" s="115"/>
      <c r="GL50" s="115"/>
      <c r="GM50" s="115"/>
      <c r="GN50" s="115"/>
      <c r="GO50" s="115"/>
      <c r="GP50" s="115"/>
      <c r="GQ50" s="115"/>
      <c r="GR50" s="115"/>
      <c r="GS50" s="115"/>
      <c r="GT50" s="115"/>
      <c r="GU50" s="115"/>
      <c r="GV50" s="115"/>
      <c r="GW50" s="115"/>
      <c r="GX50" s="115"/>
      <c r="GY50" s="115"/>
      <c r="GZ50" s="115"/>
      <c r="HA50" s="115"/>
      <c r="HB50" s="115"/>
      <c r="HC50" s="115"/>
      <c r="HD50" s="115"/>
      <c r="HE50" s="115"/>
      <c r="HF50" s="115"/>
      <c r="HG50" s="115"/>
      <c r="HH50" s="115"/>
      <c r="HI50" s="115"/>
      <c r="HJ50" s="115"/>
      <c r="HK50" s="115"/>
      <c r="HL50" s="115"/>
      <c r="HM50" s="115"/>
      <c r="HN50" s="115"/>
      <c r="HO50" s="115"/>
      <c r="HP50" s="115"/>
      <c r="HQ50" s="115"/>
      <c r="HR50" s="115"/>
      <c r="HS50" s="115"/>
      <c r="HT50" s="115"/>
      <c r="HU50" s="115"/>
      <c r="HV50" s="115"/>
      <c r="HW50" s="115"/>
      <c r="HX50" s="115"/>
      <c r="HY50" s="115"/>
      <c r="HZ50" s="115"/>
      <c r="IA50" s="115"/>
      <c r="IB50" s="115"/>
      <c r="IC50" s="115"/>
      <c r="ID50" s="115"/>
      <c r="IE50" s="115"/>
      <c r="IF50" s="115"/>
      <c r="IG50" s="115"/>
      <c r="IH50" s="115"/>
      <c r="II50" s="115"/>
      <c r="IJ50" s="115"/>
      <c r="IK50" s="115"/>
      <c r="IL50" s="115"/>
      <c r="IM50" s="115"/>
      <c r="IN50" s="115"/>
      <c r="IO50" s="115"/>
      <c r="IP50" s="115"/>
      <c r="IQ50" s="115"/>
      <c r="IR50" s="115"/>
      <c r="IS50" s="115"/>
      <c r="IT50" s="115"/>
      <c r="IU50" s="115"/>
    </row>
    <row r="51" spans="1:255" s="117" customFormat="1" x14ac:dyDescent="0.2">
      <c r="A51" s="115" t="e">
        <f t="shared" si="4"/>
        <v>#REF!</v>
      </c>
      <c r="B51" s="136" t="s">
        <v>70</v>
      </c>
      <c r="C51" s="144" t="str">
        <f t="shared" si="2"/>
        <v>П1167</v>
      </c>
      <c r="D51" s="145" t="s">
        <v>267</v>
      </c>
      <c r="E51" s="680"/>
      <c r="F51" s="680"/>
      <c r="G51" s="680"/>
      <c r="H51" s="680"/>
      <c r="I51" s="680"/>
      <c r="J51" s="680"/>
      <c r="K51" s="680"/>
      <c r="L51" s="680"/>
      <c r="M51" s="680"/>
      <c r="N51" s="680"/>
      <c r="O51" s="680"/>
      <c r="P51" s="680"/>
      <c r="Q51" s="135">
        <f t="shared" si="3"/>
        <v>0</v>
      </c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15"/>
      <c r="EL51" s="115"/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/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/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/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/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115"/>
      <c r="ID51" s="115"/>
      <c r="IE51" s="115"/>
      <c r="IF51" s="115"/>
      <c r="IG51" s="115"/>
      <c r="IH51" s="115"/>
      <c r="II51" s="115"/>
      <c r="IJ51" s="115"/>
      <c r="IK51" s="115"/>
      <c r="IL51" s="115"/>
      <c r="IM51" s="115"/>
      <c r="IN51" s="115"/>
      <c r="IO51" s="115"/>
      <c r="IP51" s="115"/>
      <c r="IQ51" s="115"/>
      <c r="IR51" s="115"/>
      <c r="IS51" s="115"/>
      <c r="IT51" s="115"/>
      <c r="IU51" s="115"/>
    </row>
    <row r="52" spans="1:255" s="117" customFormat="1" x14ac:dyDescent="0.2">
      <c r="A52" s="115" t="e">
        <f t="shared" si="4"/>
        <v>#REF!</v>
      </c>
      <c r="B52" s="136" t="s">
        <v>71</v>
      </c>
      <c r="C52" s="144" t="str">
        <f t="shared" si="2"/>
        <v>П1168</v>
      </c>
      <c r="D52" s="145" t="s">
        <v>267</v>
      </c>
      <c r="E52" s="680"/>
      <c r="F52" s="680"/>
      <c r="G52" s="680"/>
      <c r="H52" s="680"/>
      <c r="I52" s="680"/>
      <c r="J52" s="680"/>
      <c r="K52" s="680"/>
      <c r="L52" s="680"/>
      <c r="M52" s="680"/>
      <c r="N52" s="680"/>
      <c r="O52" s="680"/>
      <c r="P52" s="680"/>
      <c r="Q52" s="135">
        <f t="shared" si="3"/>
        <v>0</v>
      </c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/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/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/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115"/>
      <c r="ID52" s="115"/>
      <c r="IE52" s="115"/>
      <c r="IF52" s="115"/>
      <c r="IG52" s="115"/>
      <c r="IH52" s="115"/>
      <c r="II52" s="115"/>
      <c r="IJ52" s="115"/>
      <c r="IK52" s="115"/>
      <c r="IL52" s="115"/>
      <c r="IM52" s="115"/>
      <c r="IN52" s="115"/>
      <c r="IO52" s="115"/>
      <c r="IP52" s="115"/>
      <c r="IQ52" s="115"/>
      <c r="IR52" s="115"/>
      <c r="IS52" s="115"/>
      <c r="IT52" s="115"/>
      <c r="IU52" s="115"/>
    </row>
    <row r="53" spans="1:255" s="117" customFormat="1" x14ac:dyDescent="0.2">
      <c r="A53" s="115" t="e">
        <f>#REF!+1</f>
        <v>#REF!</v>
      </c>
      <c r="B53" s="136" t="s">
        <v>74</v>
      </c>
      <c r="C53" s="144" t="str">
        <f t="shared" si="2"/>
        <v>П1172</v>
      </c>
      <c r="D53" s="145" t="s">
        <v>267</v>
      </c>
      <c r="E53" s="680"/>
      <c r="F53" s="680"/>
      <c r="G53" s="680"/>
      <c r="H53" s="680"/>
      <c r="I53" s="680"/>
      <c r="J53" s="680"/>
      <c r="K53" s="680"/>
      <c r="L53" s="680"/>
      <c r="M53" s="680"/>
      <c r="N53" s="680"/>
      <c r="O53" s="680"/>
      <c r="P53" s="680"/>
      <c r="Q53" s="135">
        <f t="shared" si="3"/>
        <v>0</v>
      </c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  <c r="BY53" s="115"/>
      <c r="BZ53" s="115"/>
      <c r="CA53" s="115"/>
      <c r="CB53" s="115"/>
      <c r="CC53" s="115"/>
      <c r="CD53" s="115"/>
      <c r="CE53" s="115"/>
      <c r="CF53" s="115"/>
      <c r="CG53" s="115"/>
      <c r="CH53" s="115"/>
      <c r="CI53" s="115"/>
      <c r="CJ53" s="115"/>
      <c r="CK53" s="115"/>
      <c r="CL53" s="115"/>
      <c r="CM53" s="115"/>
      <c r="CN53" s="115"/>
      <c r="CO53" s="115"/>
      <c r="CP53" s="115"/>
      <c r="CQ53" s="115"/>
      <c r="CR53" s="115"/>
      <c r="CS53" s="115"/>
      <c r="CT53" s="115"/>
      <c r="CU53" s="115"/>
      <c r="CV53" s="115"/>
      <c r="CW53" s="115"/>
      <c r="CX53" s="115"/>
      <c r="CY53" s="115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15"/>
      <c r="EL53" s="115"/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/>
      <c r="FF53" s="115"/>
      <c r="FG53" s="115"/>
      <c r="FH53" s="115"/>
      <c r="FI53" s="115"/>
      <c r="FJ53" s="115"/>
      <c r="FK53" s="115"/>
      <c r="FL53" s="115"/>
      <c r="FM53" s="115"/>
      <c r="FN53" s="115"/>
      <c r="FO53" s="115"/>
      <c r="FP53" s="115"/>
      <c r="FQ53" s="115"/>
      <c r="FR53" s="115"/>
      <c r="FS53" s="115"/>
      <c r="FT53" s="115"/>
      <c r="FU53" s="115"/>
      <c r="FV53" s="115"/>
      <c r="FW53" s="115"/>
      <c r="FX53" s="115"/>
      <c r="FY53" s="115"/>
      <c r="FZ53" s="115"/>
      <c r="GA53" s="115"/>
      <c r="GB53" s="115"/>
      <c r="GC53" s="115"/>
      <c r="GD53" s="115"/>
      <c r="GE53" s="115"/>
      <c r="GF53" s="115"/>
      <c r="GG53" s="115"/>
      <c r="GH53" s="115"/>
      <c r="GI53" s="115"/>
      <c r="GJ53" s="115"/>
      <c r="GK53" s="115"/>
      <c r="GL53" s="115"/>
      <c r="GM53" s="115"/>
      <c r="GN53" s="115"/>
      <c r="GO53" s="115"/>
      <c r="GP53" s="115"/>
      <c r="GQ53" s="115"/>
      <c r="GR53" s="115"/>
      <c r="GS53" s="115"/>
      <c r="GT53" s="115"/>
      <c r="GU53" s="115"/>
      <c r="GV53" s="115"/>
      <c r="GW53" s="115"/>
      <c r="GX53" s="115"/>
      <c r="GY53" s="115"/>
      <c r="GZ53" s="115"/>
      <c r="HA53" s="115"/>
      <c r="HB53" s="115"/>
      <c r="HC53" s="115"/>
      <c r="HD53" s="115"/>
      <c r="HE53" s="115"/>
      <c r="HF53" s="115"/>
      <c r="HG53" s="115"/>
      <c r="HH53" s="115"/>
      <c r="HI53" s="115"/>
      <c r="HJ53" s="115"/>
      <c r="HK53" s="115"/>
      <c r="HL53" s="115"/>
      <c r="HM53" s="115"/>
      <c r="HN53" s="115"/>
      <c r="HO53" s="115"/>
      <c r="HP53" s="115"/>
      <c r="HQ53" s="115"/>
      <c r="HR53" s="115"/>
      <c r="HS53" s="115"/>
      <c r="HT53" s="115"/>
      <c r="HU53" s="115"/>
      <c r="HV53" s="115"/>
      <c r="HW53" s="115"/>
      <c r="HX53" s="115"/>
      <c r="HY53" s="115"/>
      <c r="HZ53" s="115"/>
      <c r="IA53" s="115"/>
      <c r="IB53" s="115"/>
      <c r="IC53" s="115"/>
      <c r="ID53" s="115"/>
      <c r="IE53" s="115"/>
      <c r="IF53" s="115"/>
      <c r="IG53" s="115"/>
      <c r="IH53" s="115"/>
      <c r="II53" s="115"/>
      <c r="IJ53" s="115"/>
      <c r="IK53" s="115"/>
      <c r="IL53" s="115"/>
      <c r="IM53" s="115"/>
      <c r="IN53" s="115"/>
      <c r="IO53" s="115"/>
      <c r="IP53" s="115"/>
      <c r="IQ53" s="115"/>
      <c r="IR53" s="115"/>
      <c r="IS53" s="115"/>
      <c r="IT53" s="115"/>
      <c r="IU53" s="115"/>
    </row>
    <row r="54" spans="1:255" s="117" customFormat="1" x14ac:dyDescent="0.2">
      <c r="A54" s="115" t="e">
        <f>#REF!+1</f>
        <v>#REF!</v>
      </c>
      <c r="B54" s="136" t="s">
        <v>83</v>
      </c>
      <c r="C54" s="144" t="str">
        <f t="shared" si="2"/>
        <v>П1177</v>
      </c>
      <c r="D54" s="145" t="s">
        <v>267</v>
      </c>
      <c r="E54" s="680"/>
      <c r="F54" s="680"/>
      <c r="G54" s="680"/>
      <c r="H54" s="680"/>
      <c r="I54" s="680"/>
      <c r="J54" s="680"/>
      <c r="K54" s="680"/>
      <c r="L54" s="680"/>
      <c r="M54" s="680"/>
      <c r="N54" s="680"/>
      <c r="O54" s="680"/>
      <c r="P54" s="680"/>
      <c r="Q54" s="135">
        <f t="shared" si="3"/>
        <v>0</v>
      </c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115"/>
      <c r="BR54" s="115"/>
      <c r="BS54" s="115"/>
      <c r="BT54" s="115"/>
      <c r="BU54" s="115"/>
      <c r="BV54" s="115"/>
      <c r="BW54" s="115"/>
      <c r="BX54" s="115"/>
      <c r="BY54" s="115"/>
      <c r="BZ54" s="115"/>
      <c r="CA54" s="115"/>
      <c r="CB54" s="115"/>
      <c r="CC54" s="115"/>
      <c r="CD54" s="115"/>
      <c r="CE54" s="115"/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15"/>
      <c r="EL54" s="115"/>
      <c r="EM54" s="115"/>
      <c r="EN54" s="115"/>
      <c r="EO54" s="115"/>
      <c r="EP54" s="115"/>
      <c r="EQ54" s="115"/>
      <c r="ER54" s="115"/>
      <c r="ES54" s="115"/>
      <c r="ET54" s="115"/>
      <c r="EU54" s="115"/>
      <c r="EV54" s="115"/>
      <c r="EW54" s="115"/>
      <c r="EX54" s="115"/>
      <c r="EY54" s="115"/>
      <c r="EZ54" s="115"/>
      <c r="FA54" s="115"/>
      <c r="FB54" s="115"/>
      <c r="FC54" s="115"/>
      <c r="FD54" s="115"/>
      <c r="FE54" s="115"/>
      <c r="FF54" s="115"/>
      <c r="FG54" s="115"/>
      <c r="FH54" s="115"/>
      <c r="FI54" s="115"/>
      <c r="FJ54" s="115"/>
      <c r="FK54" s="115"/>
      <c r="FL54" s="115"/>
      <c r="FM54" s="115"/>
      <c r="FN54" s="115"/>
      <c r="FO54" s="115"/>
      <c r="FP54" s="115"/>
      <c r="FQ54" s="115"/>
      <c r="FR54" s="115"/>
      <c r="FS54" s="115"/>
      <c r="FT54" s="115"/>
      <c r="FU54" s="115"/>
      <c r="FV54" s="115"/>
      <c r="FW54" s="115"/>
      <c r="FX54" s="115"/>
      <c r="FY54" s="115"/>
      <c r="FZ54" s="115"/>
      <c r="GA54" s="115"/>
      <c r="GB54" s="115"/>
      <c r="GC54" s="115"/>
      <c r="GD54" s="115"/>
      <c r="GE54" s="115"/>
      <c r="GF54" s="115"/>
      <c r="GG54" s="115"/>
      <c r="GH54" s="115"/>
      <c r="GI54" s="115"/>
      <c r="GJ54" s="115"/>
      <c r="GK54" s="115"/>
      <c r="GL54" s="115"/>
      <c r="GM54" s="115"/>
      <c r="GN54" s="115"/>
      <c r="GO54" s="115"/>
      <c r="GP54" s="115"/>
      <c r="GQ54" s="115"/>
      <c r="GR54" s="115"/>
      <c r="GS54" s="115"/>
      <c r="GT54" s="115"/>
      <c r="GU54" s="115"/>
      <c r="GV54" s="115"/>
      <c r="GW54" s="115"/>
      <c r="GX54" s="115"/>
      <c r="GY54" s="115"/>
      <c r="GZ54" s="115"/>
      <c r="HA54" s="115"/>
      <c r="HB54" s="115"/>
      <c r="HC54" s="115"/>
      <c r="HD54" s="115"/>
      <c r="HE54" s="115"/>
      <c r="HF54" s="115"/>
      <c r="HG54" s="115"/>
      <c r="HH54" s="115"/>
      <c r="HI54" s="115"/>
      <c r="HJ54" s="115"/>
      <c r="HK54" s="115"/>
      <c r="HL54" s="115"/>
      <c r="HM54" s="115"/>
      <c r="HN54" s="115"/>
      <c r="HO54" s="115"/>
      <c r="HP54" s="115"/>
      <c r="HQ54" s="115"/>
      <c r="HR54" s="115"/>
      <c r="HS54" s="115"/>
      <c r="HT54" s="115"/>
      <c r="HU54" s="115"/>
      <c r="HV54" s="115"/>
      <c r="HW54" s="115"/>
      <c r="HX54" s="115"/>
      <c r="HY54" s="115"/>
      <c r="HZ54" s="115"/>
      <c r="IA54" s="115"/>
      <c r="IB54" s="115"/>
      <c r="IC54" s="115"/>
      <c r="ID54" s="115"/>
      <c r="IE54" s="115"/>
      <c r="IF54" s="115"/>
      <c r="IG54" s="115"/>
      <c r="IH54" s="115"/>
      <c r="II54" s="115"/>
      <c r="IJ54" s="115"/>
      <c r="IK54" s="115"/>
      <c r="IL54" s="115"/>
      <c r="IM54" s="115"/>
      <c r="IN54" s="115"/>
      <c r="IO54" s="115"/>
      <c r="IP54" s="115"/>
      <c r="IQ54" s="115"/>
      <c r="IR54" s="115"/>
      <c r="IS54" s="115"/>
      <c r="IT54" s="115"/>
      <c r="IU54" s="115"/>
    </row>
    <row r="55" spans="1:255" s="117" customFormat="1" x14ac:dyDescent="0.2">
      <c r="A55" s="115" t="e">
        <f>#REF!+1</f>
        <v>#REF!</v>
      </c>
      <c r="B55" s="136" t="s">
        <v>86</v>
      </c>
      <c r="C55" s="144" t="str">
        <f t="shared" si="2"/>
        <v>П1181</v>
      </c>
      <c r="D55" s="145" t="s">
        <v>267</v>
      </c>
      <c r="E55" s="680"/>
      <c r="F55" s="680"/>
      <c r="G55" s="680"/>
      <c r="H55" s="680"/>
      <c r="I55" s="680"/>
      <c r="J55" s="680"/>
      <c r="K55" s="680"/>
      <c r="L55" s="680"/>
      <c r="M55" s="680"/>
      <c r="N55" s="680"/>
      <c r="O55" s="680"/>
      <c r="P55" s="680"/>
      <c r="Q55" s="135">
        <f t="shared" si="3"/>
        <v>0</v>
      </c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  <c r="CD55" s="115"/>
      <c r="CE55" s="115"/>
      <c r="CF55" s="115"/>
      <c r="CG55" s="115"/>
      <c r="CH55" s="115"/>
      <c r="CI55" s="115"/>
      <c r="CJ55" s="115"/>
      <c r="CK55" s="115"/>
      <c r="CL55" s="115"/>
      <c r="CM55" s="115"/>
      <c r="CN55" s="115"/>
      <c r="CO55" s="115"/>
      <c r="CP55" s="115"/>
      <c r="CQ55" s="115"/>
      <c r="CR55" s="115"/>
      <c r="CS55" s="115"/>
      <c r="CT55" s="115"/>
      <c r="CU55" s="115"/>
      <c r="CV55" s="115"/>
      <c r="CW55" s="115"/>
      <c r="CX55" s="115"/>
      <c r="CY55" s="115"/>
      <c r="CZ55" s="115"/>
      <c r="DA55" s="115"/>
      <c r="DB55" s="115"/>
      <c r="DC55" s="115"/>
      <c r="DD55" s="115"/>
      <c r="DE55" s="115"/>
      <c r="DF55" s="115"/>
      <c r="DG55" s="115"/>
      <c r="DH55" s="115"/>
      <c r="DI55" s="115"/>
      <c r="DJ55" s="115"/>
      <c r="DK55" s="115"/>
      <c r="DL55" s="115"/>
      <c r="DM55" s="115"/>
      <c r="DN55" s="115"/>
      <c r="DO55" s="115"/>
      <c r="DP55" s="115"/>
      <c r="DQ55" s="115"/>
      <c r="DR55" s="115"/>
      <c r="DS55" s="115"/>
      <c r="DT55" s="115"/>
      <c r="DU55" s="115"/>
      <c r="DV55" s="115"/>
      <c r="DW55" s="115"/>
      <c r="DX55" s="115"/>
      <c r="DY55" s="115"/>
      <c r="DZ55" s="115"/>
      <c r="EA55" s="115"/>
      <c r="EB55" s="115"/>
      <c r="EC55" s="115"/>
      <c r="ED55" s="115"/>
      <c r="EE55" s="115"/>
      <c r="EF55" s="115"/>
      <c r="EG55" s="115"/>
      <c r="EH55" s="115"/>
      <c r="EI55" s="115"/>
      <c r="EJ55" s="115"/>
      <c r="EK55" s="115"/>
      <c r="EL55" s="115"/>
      <c r="EM55" s="115"/>
      <c r="EN55" s="115"/>
      <c r="EO55" s="115"/>
      <c r="EP55" s="115"/>
      <c r="EQ55" s="115"/>
      <c r="ER55" s="115"/>
      <c r="ES55" s="115"/>
      <c r="ET55" s="115"/>
      <c r="EU55" s="115"/>
      <c r="EV55" s="115"/>
      <c r="EW55" s="115"/>
      <c r="EX55" s="115"/>
      <c r="EY55" s="115"/>
      <c r="EZ55" s="115"/>
      <c r="FA55" s="115"/>
      <c r="FB55" s="115"/>
      <c r="FC55" s="115"/>
      <c r="FD55" s="115"/>
      <c r="FE55" s="115"/>
      <c r="FF55" s="115"/>
      <c r="FG55" s="115"/>
      <c r="FH55" s="115"/>
      <c r="FI55" s="115"/>
      <c r="FJ55" s="115"/>
      <c r="FK55" s="115"/>
      <c r="FL55" s="115"/>
      <c r="FM55" s="115"/>
      <c r="FN55" s="115"/>
      <c r="FO55" s="115"/>
      <c r="FP55" s="115"/>
      <c r="FQ55" s="115"/>
      <c r="FR55" s="115"/>
      <c r="FS55" s="115"/>
      <c r="FT55" s="115"/>
      <c r="FU55" s="115"/>
      <c r="FV55" s="115"/>
      <c r="FW55" s="115"/>
      <c r="FX55" s="115"/>
      <c r="FY55" s="115"/>
      <c r="FZ55" s="115"/>
      <c r="GA55" s="115"/>
      <c r="GB55" s="115"/>
      <c r="GC55" s="115"/>
      <c r="GD55" s="115"/>
      <c r="GE55" s="115"/>
      <c r="GF55" s="115"/>
      <c r="GG55" s="115"/>
      <c r="GH55" s="115"/>
      <c r="GI55" s="115"/>
      <c r="GJ55" s="115"/>
      <c r="GK55" s="115"/>
      <c r="GL55" s="115"/>
      <c r="GM55" s="115"/>
      <c r="GN55" s="115"/>
      <c r="GO55" s="115"/>
      <c r="GP55" s="115"/>
      <c r="GQ55" s="115"/>
      <c r="GR55" s="115"/>
      <c r="GS55" s="115"/>
      <c r="GT55" s="115"/>
      <c r="GU55" s="115"/>
      <c r="GV55" s="115"/>
      <c r="GW55" s="115"/>
      <c r="GX55" s="115"/>
      <c r="GY55" s="115"/>
      <c r="GZ55" s="115"/>
      <c r="HA55" s="115"/>
      <c r="HB55" s="115"/>
      <c r="HC55" s="115"/>
      <c r="HD55" s="115"/>
      <c r="HE55" s="115"/>
      <c r="HF55" s="115"/>
      <c r="HG55" s="115"/>
      <c r="HH55" s="115"/>
      <c r="HI55" s="115"/>
      <c r="HJ55" s="115"/>
      <c r="HK55" s="115"/>
      <c r="HL55" s="115"/>
      <c r="HM55" s="115"/>
      <c r="HN55" s="115"/>
      <c r="HO55" s="115"/>
      <c r="HP55" s="115"/>
      <c r="HQ55" s="115"/>
      <c r="HR55" s="115"/>
      <c r="HS55" s="115"/>
      <c r="HT55" s="115"/>
      <c r="HU55" s="115"/>
      <c r="HV55" s="115"/>
      <c r="HW55" s="115"/>
      <c r="HX55" s="115"/>
      <c r="HY55" s="115"/>
      <c r="HZ55" s="115"/>
      <c r="IA55" s="115"/>
      <c r="IB55" s="115"/>
      <c r="IC55" s="115"/>
      <c r="ID55" s="115"/>
      <c r="IE55" s="115"/>
      <c r="IF55" s="115"/>
      <c r="IG55" s="115"/>
      <c r="IH55" s="115"/>
      <c r="II55" s="115"/>
      <c r="IJ55" s="115"/>
      <c r="IK55" s="115"/>
      <c r="IL55" s="115"/>
      <c r="IM55" s="115"/>
      <c r="IN55" s="115"/>
      <c r="IO55" s="115"/>
      <c r="IP55" s="115"/>
      <c r="IQ55" s="115"/>
      <c r="IR55" s="115"/>
      <c r="IS55" s="115"/>
      <c r="IT55" s="115"/>
      <c r="IU55" s="115"/>
    </row>
    <row r="56" spans="1:255" s="117" customFormat="1" x14ac:dyDescent="0.2">
      <c r="A56" s="115" t="e">
        <f t="shared" si="4"/>
        <v>#REF!</v>
      </c>
      <c r="B56" s="136" t="s">
        <v>87</v>
      </c>
      <c r="C56" s="144" t="str">
        <f t="shared" si="2"/>
        <v>П1182</v>
      </c>
      <c r="D56" s="145" t="s">
        <v>267</v>
      </c>
      <c r="E56" s="680"/>
      <c r="F56" s="680"/>
      <c r="G56" s="680"/>
      <c r="H56" s="680"/>
      <c r="I56" s="680"/>
      <c r="J56" s="680"/>
      <c r="K56" s="680"/>
      <c r="L56" s="680"/>
      <c r="M56" s="680"/>
      <c r="N56" s="680"/>
      <c r="O56" s="680"/>
      <c r="P56" s="680"/>
      <c r="Q56" s="135">
        <f t="shared" si="3"/>
        <v>0</v>
      </c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  <c r="BO56" s="115"/>
      <c r="BP56" s="115"/>
      <c r="BQ56" s="115"/>
      <c r="BR56" s="115"/>
      <c r="BS56" s="115"/>
      <c r="BT56" s="115"/>
      <c r="BU56" s="115"/>
      <c r="BV56" s="115"/>
      <c r="BW56" s="115"/>
      <c r="BX56" s="115"/>
      <c r="BY56" s="115"/>
      <c r="BZ56" s="115"/>
      <c r="CA56" s="115"/>
      <c r="CB56" s="115"/>
      <c r="CC56" s="115"/>
      <c r="CD56" s="115"/>
      <c r="CE56" s="115"/>
      <c r="CF56" s="115"/>
      <c r="CG56" s="115"/>
      <c r="CH56" s="115"/>
      <c r="CI56" s="115"/>
      <c r="CJ56" s="115"/>
      <c r="CK56" s="115"/>
      <c r="CL56" s="115"/>
      <c r="CM56" s="115"/>
      <c r="CN56" s="115"/>
      <c r="CO56" s="115"/>
      <c r="CP56" s="115"/>
      <c r="CQ56" s="115"/>
      <c r="CR56" s="115"/>
      <c r="CS56" s="115"/>
      <c r="CT56" s="115"/>
      <c r="CU56" s="115"/>
      <c r="CV56" s="115"/>
      <c r="CW56" s="115"/>
      <c r="CX56" s="115"/>
      <c r="CY56" s="115"/>
      <c r="CZ56" s="115"/>
      <c r="DA56" s="115"/>
      <c r="DB56" s="115"/>
      <c r="DC56" s="115"/>
      <c r="DD56" s="115"/>
      <c r="DE56" s="115"/>
      <c r="DF56" s="115"/>
      <c r="DG56" s="115"/>
      <c r="DH56" s="115"/>
      <c r="DI56" s="115"/>
      <c r="DJ56" s="115"/>
      <c r="DK56" s="115"/>
      <c r="DL56" s="115"/>
      <c r="DM56" s="115"/>
      <c r="DN56" s="115"/>
      <c r="DO56" s="115"/>
      <c r="DP56" s="115"/>
      <c r="DQ56" s="115"/>
      <c r="DR56" s="115"/>
      <c r="DS56" s="115"/>
      <c r="DT56" s="115"/>
      <c r="DU56" s="115"/>
      <c r="DV56" s="115"/>
      <c r="DW56" s="115"/>
      <c r="DX56" s="115"/>
      <c r="DY56" s="115"/>
      <c r="DZ56" s="115"/>
      <c r="EA56" s="115"/>
      <c r="EB56" s="115"/>
      <c r="EC56" s="115"/>
      <c r="ED56" s="115"/>
      <c r="EE56" s="115"/>
      <c r="EF56" s="115"/>
      <c r="EG56" s="115"/>
      <c r="EH56" s="115"/>
      <c r="EI56" s="115"/>
      <c r="EJ56" s="115"/>
      <c r="EK56" s="115"/>
      <c r="EL56" s="115"/>
      <c r="EM56" s="115"/>
      <c r="EN56" s="115"/>
      <c r="EO56" s="115"/>
      <c r="EP56" s="115"/>
      <c r="EQ56" s="115"/>
      <c r="ER56" s="115"/>
      <c r="ES56" s="115"/>
      <c r="ET56" s="115"/>
      <c r="EU56" s="115"/>
      <c r="EV56" s="115"/>
      <c r="EW56" s="115"/>
      <c r="EX56" s="115"/>
      <c r="EY56" s="115"/>
      <c r="EZ56" s="115"/>
      <c r="FA56" s="115"/>
      <c r="FB56" s="115"/>
      <c r="FC56" s="115"/>
      <c r="FD56" s="115"/>
      <c r="FE56" s="115"/>
      <c r="FF56" s="115"/>
      <c r="FG56" s="115"/>
      <c r="FH56" s="115"/>
      <c r="FI56" s="115"/>
      <c r="FJ56" s="115"/>
      <c r="FK56" s="115"/>
      <c r="FL56" s="115"/>
      <c r="FM56" s="115"/>
      <c r="FN56" s="115"/>
      <c r="FO56" s="115"/>
      <c r="FP56" s="115"/>
      <c r="FQ56" s="115"/>
      <c r="FR56" s="115"/>
      <c r="FS56" s="115"/>
      <c r="FT56" s="115"/>
      <c r="FU56" s="115"/>
      <c r="FV56" s="115"/>
      <c r="FW56" s="115"/>
      <c r="FX56" s="115"/>
      <c r="FY56" s="115"/>
      <c r="FZ56" s="115"/>
      <c r="GA56" s="115"/>
      <c r="GB56" s="115"/>
      <c r="GC56" s="115"/>
      <c r="GD56" s="115"/>
      <c r="GE56" s="115"/>
      <c r="GF56" s="115"/>
      <c r="GG56" s="115"/>
      <c r="GH56" s="115"/>
      <c r="GI56" s="115"/>
      <c r="GJ56" s="115"/>
      <c r="GK56" s="115"/>
      <c r="GL56" s="115"/>
      <c r="GM56" s="115"/>
      <c r="GN56" s="115"/>
      <c r="GO56" s="115"/>
      <c r="GP56" s="115"/>
      <c r="GQ56" s="115"/>
      <c r="GR56" s="115"/>
      <c r="GS56" s="115"/>
      <c r="GT56" s="115"/>
      <c r="GU56" s="115"/>
      <c r="GV56" s="115"/>
      <c r="GW56" s="115"/>
      <c r="GX56" s="115"/>
      <c r="GY56" s="115"/>
      <c r="GZ56" s="115"/>
      <c r="HA56" s="115"/>
      <c r="HB56" s="115"/>
      <c r="HC56" s="115"/>
      <c r="HD56" s="115"/>
      <c r="HE56" s="115"/>
      <c r="HF56" s="115"/>
      <c r="HG56" s="115"/>
      <c r="HH56" s="115"/>
      <c r="HI56" s="115"/>
      <c r="HJ56" s="115"/>
      <c r="HK56" s="115"/>
      <c r="HL56" s="115"/>
      <c r="HM56" s="115"/>
      <c r="HN56" s="115"/>
      <c r="HO56" s="115"/>
      <c r="HP56" s="115"/>
      <c r="HQ56" s="115"/>
      <c r="HR56" s="115"/>
      <c r="HS56" s="115"/>
      <c r="HT56" s="115"/>
      <c r="HU56" s="115"/>
      <c r="HV56" s="115"/>
      <c r="HW56" s="115"/>
      <c r="HX56" s="115"/>
      <c r="HY56" s="115"/>
      <c r="HZ56" s="115"/>
      <c r="IA56" s="115"/>
      <c r="IB56" s="115"/>
      <c r="IC56" s="115"/>
      <c r="ID56" s="115"/>
      <c r="IE56" s="115"/>
      <c r="IF56" s="115"/>
      <c r="IG56" s="115"/>
      <c r="IH56" s="115"/>
      <c r="II56" s="115"/>
      <c r="IJ56" s="115"/>
      <c r="IK56" s="115"/>
      <c r="IL56" s="115"/>
      <c r="IM56" s="115"/>
      <c r="IN56" s="115"/>
      <c r="IO56" s="115"/>
      <c r="IP56" s="115"/>
      <c r="IQ56" s="115"/>
      <c r="IR56" s="115"/>
      <c r="IS56" s="115"/>
      <c r="IT56" s="115"/>
      <c r="IU56" s="115"/>
    </row>
    <row r="57" spans="1:255" s="117" customFormat="1" x14ac:dyDescent="0.2">
      <c r="A57" s="115" t="e">
        <f t="shared" si="4"/>
        <v>#REF!</v>
      </c>
      <c r="B57" s="136" t="s">
        <v>88</v>
      </c>
      <c r="C57" s="144" t="str">
        <f t="shared" si="2"/>
        <v>П1183</v>
      </c>
      <c r="D57" s="145" t="s">
        <v>267</v>
      </c>
      <c r="E57" s="680"/>
      <c r="F57" s="680"/>
      <c r="G57" s="680"/>
      <c r="H57" s="680"/>
      <c r="I57" s="680"/>
      <c r="J57" s="680"/>
      <c r="K57" s="680"/>
      <c r="L57" s="680"/>
      <c r="M57" s="680"/>
      <c r="N57" s="680"/>
      <c r="O57" s="680"/>
      <c r="P57" s="680"/>
      <c r="Q57" s="135">
        <f t="shared" si="3"/>
        <v>0</v>
      </c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15"/>
      <c r="BO57" s="115"/>
      <c r="BP57" s="115"/>
      <c r="BQ57" s="115"/>
      <c r="BR57" s="115"/>
      <c r="BS57" s="115"/>
      <c r="BT57" s="115"/>
      <c r="BU57" s="115"/>
      <c r="BV57" s="115"/>
      <c r="BW57" s="115"/>
      <c r="BX57" s="115"/>
      <c r="BY57" s="115"/>
      <c r="BZ57" s="115"/>
      <c r="CA57" s="115"/>
      <c r="CB57" s="115"/>
      <c r="CC57" s="115"/>
      <c r="CD57" s="115"/>
      <c r="CE57" s="115"/>
      <c r="CF57" s="115"/>
      <c r="CG57" s="115"/>
      <c r="CH57" s="115"/>
      <c r="CI57" s="115"/>
      <c r="CJ57" s="115"/>
      <c r="CK57" s="115"/>
      <c r="CL57" s="115"/>
      <c r="CM57" s="115"/>
      <c r="CN57" s="115"/>
      <c r="CO57" s="115"/>
      <c r="CP57" s="115"/>
      <c r="CQ57" s="115"/>
      <c r="CR57" s="115"/>
      <c r="CS57" s="115"/>
      <c r="CT57" s="115"/>
      <c r="CU57" s="115"/>
      <c r="CV57" s="115"/>
      <c r="CW57" s="115"/>
      <c r="CX57" s="115"/>
      <c r="CY57" s="115"/>
      <c r="CZ57" s="115"/>
      <c r="DA57" s="115"/>
      <c r="DB57" s="115"/>
      <c r="DC57" s="115"/>
      <c r="DD57" s="115"/>
      <c r="DE57" s="115"/>
      <c r="DF57" s="115"/>
      <c r="DG57" s="115"/>
      <c r="DH57" s="115"/>
      <c r="DI57" s="115"/>
      <c r="DJ57" s="115"/>
      <c r="DK57" s="115"/>
      <c r="DL57" s="115"/>
      <c r="DM57" s="115"/>
      <c r="DN57" s="115"/>
      <c r="DO57" s="115"/>
      <c r="DP57" s="115"/>
      <c r="DQ57" s="115"/>
      <c r="DR57" s="115"/>
      <c r="DS57" s="115"/>
      <c r="DT57" s="115"/>
      <c r="DU57" s="115"/>
      <c r="DV57" s="115"/>
      <c r="DW57" s="115"/>
      <c r="DX57" s="115"/>
      <c r="DY57" s="115"/>
      <c r="DZ57" s="115"/>
      <c r="EA57" s="115"/>
      <c r="EB57" s="115"/>
      <c r="EC57" s="115"/>
      <c r="ED57" s="115"/>
      <c r="EE57" s="115"/>
      <c r="EF57" s="115"/>
      <c r="EG57" s="115"/>
      <c r="EH57" s="115"/>
      <c r="EI57" s="115"/>
      <c r="EJ57" s="115"/>
      <c r="EK57" s="115"/>
      <c r="EL57" s="115"/>
      <c r="EM57" s="115"/>
      <c r="EN57" s="115"/>
      <c r="EO57" s="115"/>
      <c r="EP57" s="115"/>
      <c r="EQ57" s="115"/>
      <c r="ER57" s="115"/>
      <c r="ES57" s="115"/>
      <c r="ET57" s="115"/>
      <c r="EU57" s="115"/>
      <c r="EV57" s="115"/>
      <c r="EW57" s="115"/>
      <c r="EX57" s="115"/>
      <c r="EY57" s="115"/>
      <c r="EZ57" s="115"/>
      <c r="FA57" s="115"/>
      <c r="FB57" s="115"/>
      <c r="FC57" s="115"/>
      <c r="FD57" s="115"/>
      <c r="FE57" s="115"/>
      <c r="FF57" s="115"/>
      <c r="FG57" s="115"/>
      <c r="FH57" s="115"/>
      <c r="FI57" s="115"/>
      <c r="FJ57" s="115"/>
      <c r="FK57" s="115"/>
      <c r="FL57" s="115"/>
      <c r="FM57" s="115"/>
      <c r="FN57" s="115"/>
      <c r="FO57" s="115"/>
      <c r="FP57" s="115"/>
      <c r="FQ57" s="115"/>
      <c r="FR57" s="115"/>
      <c r="FS57" s="115"/>
      <c r="FT57" s="115"/>
      <c r="FU57" s="115"/>
      <c r="FV57" s="115"/>
      <c r="FW57" s="115"/>
      <c r="FX57" s="115"/>
      <c r="FY57" s="115"/>
      <c r="FZ57" s="115"/>
      <c r="GA57" s="115"/>
      <c r="GB57" s="115"/>
      <c r="GC57" s="115"/>
      <c r="GD57" s="115"/>
      <c r="GE57" s="115"/>
      <c r="GF57" s="115"/>
      <c r="GG57" s="115"/>
      <c r="GH57" s="115"/>
      <c r="GI57" s="115"/>
      <c r="GJ57" s="115"/>
      <c r="GK57" s="115"/>
      <c r="GL57" s="115"/>
      <c r="GM57" s="115"/>
      <c r="GN57" s="115"/>
      <c r="GO57" s="115"/>
      <c r="GP57" s="115"/>
      <c r="GQ57" s="115"/>
      <c r="GR57" s="115"/>
      <c r="GS57" s="115"/>
      <c r="GT57" s="115"/>
      <c r="GU57" s="115"/>
      <c r="GV57" s="115"/>
      <c r="GW57" s="115"/>
      <c r="GX57" s="115"/>
      <c r="GY57" s="115"/>
      <c r="GZ57" s="115"/>
      <c r="HA57" s="115"/>
      <c r="HB57" s="115"/>
      <c r="HC57" s="115"/>
      <c r="HD57" s="115"/>
      <c r="HE57" s="115"/>
      <c r="HF57" s="115"/>
      <c r="HG57" s="115"/>
      <c r="HH57" s="115"/>
      <c r="HI57" s="115"/>
      <c r="HJ57" s="115"/>
      <c r="HK57" s="115"/>
      <c r="HL57" s="115"/>
      <c r="HM57" s="115"/>
      <c r="HN57" s="115"/>
      <c r="HO57" s="115"/>
      <c r="HP57" s="115"/>
      <c r="HQ57" s="115"/>
      <c r="HR57" s="115"/>
      <c r="HS57" s="115"/>
      <c r="HT57" s="115"/>
      <c r="HU57" s="115"/>
      <c r="HV57" s="115"/>
      <c r="HW57" s="115"/>
      <c r="HX57" s="115"/>
      <c r="HY57" s="115"/>
      <c r="HZ57" s="115"/>
      <c r="IA57" s="115"/>
      <c r="IB57" s="115"/>
      <c r="IC57" s="115"/>
      <c r="ID57" s="115"/>
      <c r="IE57" s="115"/>
      <c r="IF57" s="115"/>
      <c r="IG57" s="115"/>
      <c r="IH57" s="115"/>
      <c r="II57" s="115"/>
      <c r="IJ57" s="115"/>
      <c r="IK57" s="115"/>
      <c r="IL57" s="115"/>
      <c r="IM57" s="115"/>
      <c r="IN57" s="115"/>
      <c r="IO57" s="115"/>
      <c r="IP57" s="115"/>
      <c r="IQ57" s="115"/>
      <c r="IR57" s="115"/>
      <c r="IS57" s="115"/>
      <c r="IT57" s="115"/>
      <c r="IU57" s="115"/>
    </row>
    <row r="58" spans="1:255" s="117" customFormat="1" x14ac:dyDescent="0.2">
      <c r="A58" s="115" t="e">
        <f t="shared" si="4"/>
        <v>#REF!</v>
      </c>
      <c r="B58" s="136" t="s">
        <v>89</v>
      </c>
      <c r="C58" s="144" t="str">
        <f t="shared" si="2"/>
        <v>П1184</v>
      </c>
      <c r="D58" s="145" t="s">
        <v>267</v>
      </c>
      <c r="E58" s="680"/>
      <c r="F58" s="680"/>
      <c r="G58" s="680"/>
      <c r="H58" s="680"/>
      <c r="I58" s="680"/>
      <c r="J58" s="680"/>
      <c r="K58" s="680"/>
      <c r="L58" s="680"/>
      <c r="M58" s="680"/>
      <c r="N58" s="680"/>
      <c r="O58" s="680"/>
      <c r="P58" s="680"/>
      <c r="Q58" s="135">
        <f t="shared" si="3"/>
        <v>0</v>
      </c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5"/>
      <c r="BZ58" s="115"/>
      <c r="CA58" s="115"/>
      <c r="CB58" s="115"/>
      <c r="CC58" s="115"/>
      <c r="CD58" s="115"/>
      <c r="CE58" s="115"/>
      <c r="CF58" s="115"/>
      <c r="CG58" s="115"/>
      <c r="CH58" s="115"/>
      <c r="CI58" s="115"/>
      <c r="CJ58" s="115"/>
      <c r="CK58" s="115"/>
      <c r="CL58" s="115"/>
      <c r="CM58" s="115"/>
      <c r="CN58" s="115"/>
      <c r="CO58" s="115"/>
      <c r="CP58" s="115"/>
      <c r="CQ58" s="115"/>
      <c r="CR58" s="115"/>
      <c r="CS58" s="115"/>
      <c r="CT58" s="115"/>
      <c r="CU58" s="115"/>
      <c r="CV58" s="115"/>
      <c r="CW58" s="115"/>
      <c r="CX58" s="115"/>
      <c r="CY58" s="115"/>
      <c r="CZ58" s="115"/>
      <c r="DA58" s="115"/>
      <c r="DB58" s="115"/>
      <c r="DC58" s="115"/>
      <c r="DD58" s="115"/>
      <c r="DE58" s="115"/>
      <c r="DF58" s="115"/>
      <c r="DG58" s="115"/>
      <c r="DH58" s="115"/>
      <c r="DI58" s="115"/>
      <c r="DJ58" s="115"/>
      <c r="DK58" s="115"/>
      <c r="DL58" s="115"/>
      <c r="DM58" s="115"/>
      <c r="DN58" s="115"/>
      <c r="DO58" s="115"/>
      <c r="DP58" s="115"/>
      <c r="DQ58" s="115"/>
      <c r="DR58" s="115"/>
      <c r="DS58" s="115"/>
      <c r="DT58" s="115"/>
      <c r="DU58" s="115"/>
      <c r="DV58" s="115"/>
      <c r="DW58" s="115"/>
      <c r="DX58" s="115"/>
      <c r="DY58" s="115"/>
      <c r="DZ58" s="115"/>
      <c r="EA58" s="115"/>
      <c r="EB58" s="115"/>
      <c r="EC58" s="115"/>
      <c r="ED58" s="115"/>
      <c r="EE58" s="115"/>
      <c r="EF58" s="115"/>
      <c r="EG58" s="115"/>
      <c r="EH58" s="115"/>
      <c r="EI58" s="115"/>
      <c r="EJ58" s="115"/>
      <c r="EK58" s="115"/>
      <c r="EL58" s="115"/>
      <c r="EM58" s="115"/>
      <c r="EN58" s="115"/>
      <c r="EO58" s="115"/>
      <c r="EP58" s="115"/>
      <c r="EQ58" s="115"/>
      <c r="ER58" s="115"/>
      <c r="ES58" s="115"/>
      <c r="ET58" s="115"/>
      <c r="EU58" s="115"/>
      <c r="EV58" s="115"/>
      <c r="EW58" s="115"/>
      <c r="EX58" s="115"/>
      <c r="EY58" s="115"/>
      <c r="EZ58" s="115"/>
      <c r="FA58" s="115"/>
      <c r="FB58" s="115"/>
      <c r="FC58" s="115"/>
      <c r="FD58" s="115"/>
      <c r="FE58" s="115"/>
      <c r="FF58" s="115"/>
      <c r="FG58" s="115"/>
      <c r="FH58" s="115"/>
      <c r="FI58" s="115"/>
      <c r="FJ58" s="115"/>
      <c r="FK58" s="115"/>
      <c r="FL58" s="115"/>
      <c r="FM58" s="115"/>
      <c r="FN58" s="115"/>
      <c r="FO58" s="115"/>
      <c r="FP58" s="115"/>
      <c r="FQ58" s="115"/>
      <c r="FR58" s="115"/>
      <c r="FS58" s="115"/>
      <c r="FT58" s="115"/>
      <c r="FU58" s="115"/>
      <c r="FV58" s="115"/>
      <c r="FW58" s="115"/>
      <c r="FX58" s="115"/>
      <c r="FY58" s="115"/>
      <c r="FZ58" s="115"/>
      <c r="GA58" s="115"/>
      <c r="GB58" s="115"/>
      <c r="GC58" s="115"/>
      <c r="GD58" s="115"/>
      <c r="GE58" s="115"/>
      <c r="GF58" s="115"/>
      <c r="GG58" s="115"/>
      <c r="GH58" s="115"/>
      <c r="GI58" s="115"/>
      <c r="GJ58" s="115"/>
      <c r="GK58" s="115"/>
      <c r="GL58" s="115"/>
      <c r="GM58" s="115"/>
      <c r="GN58" s="115"/>
      <c r="GO58" s="115"/>
      <c r="GP58" s="115"/>
      <c r="GQ58" s="115"/>
      <c r="GR58" s="115"/>
      <c r="GS58" s="115"/>
      <c r="GT58" s="115"/>
      <c r="GU58" s="115"/>
      <c r="GV58" s="115"/>
      <c r="GW58" s="115"/>
      <c r="GX58" s="115"/>
      <c r="GY58" s="115"/>
      <c r="GZ58" s="115"/>
      <c r="HA58" s="115"/>
      <c r="HB58" s="115"/>
      <c r="HC58" s="115"/>
      <c r="HD58" s="115"/>
      <c r="HE58" s="115"/>
      <c r="HF58" s="115"/>
      <c r="HG58" s="115"/>
      <c r="HH58" s="115"/>
      <c r="HI58" s="115"/>
      <c r="HJ58" s="115"/>
      <c r="HK58" s="115"/>
      <c r="HL58" s="115"/>
      <c r="HM58" s="115"/>
      <c r="HN58" s="115"/>
      <c r="HO58" s="115"/>
      <c r="HP58" s="115"/>
      <c r="HQ58" s="115"/>
      <c r="HR58" s="115"/>
      <c r="HS58" s="115"/>
      <c r="HT58" s="115"/>
      <c r="HU58" s="115"/>
      <c r="HV58" s="115"/>
      <c r="HW58" s="115"/>
      <c r="HX58" s="115"/>
      <c r="HY58" s="115"/>
      <c r="HZ58" s="115"/>
      <c r="IA58" s="115"/>
      <c r="IB58" s="115"/>
      <c r="IC58" s="115"/>
      <c r="ID58" s="115"/>
      <c r="IE58" s="115"/>
      <c r="IF58" s="115"/>
      <c r="IG58" s="115"/>
      <c r="IH58" s="115"/>
      <c r="II58" s="115"/>
      <c r="IJ58" s="115"/>
      <c r="IK58" s="115"/>
      <c r="IL58" s="115"/>
      <c r="IM58" s="115"/>
      <c r="IN58" s="115"/>
      <c r="IO58" s="115"/>
      <c r="IP58" s="115"/>
      <c r="IQ58" s="115"/>
      <c r="IR58" s="115"/>
      <c r="IS58" s="115"/>
      <c r="IT58" s="115"/>
      <c r="IU58" s="115"/>
    </row>
    <row r="59" spans="1:255" s="117" customFormat="1" x14ac:dyDescent="0.2">
      <c r="A59" s="115" t="e">
        <f t="shared" si="4"/>
        <v>#REF!</v>
      </c>
      <c r="B59" s="136" t="s">
        <v>90</v>
      </c>
      <c r="C59" s="144" t="str">
        <f t="shared" si="2"/>
        <v>П1185</v>
      </c>
      <c r="D59" s="145" t="s">
        <v>267</v>
      </c>
      <c r="E59" s="680"/>
      <c r="F59" s="680"/>
      <c r="G59" s="680"/>
      <c r="H59" s="680"/>
      <c r="I59" s="680"/>
      <c r="J59" s="680"/>
      <c r="K59" s="680"/>
      <c r="L59" s="680"/>
      <c r="M59" s="680"/>
      <c r="N59" s="680"/>
      <c r="O59" s="680"/>
      <c r="P59" s="680"/>
      <c r="Q59" s="135">
        <f t="shared" si="3"/>
        <v>0</v>
      </c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  <c r="BH59" s="115"/>
      <c r="BI59" s="115"/>
      <c r="BJ59" s="115"/>
      <c r="BK59" s="115"/>
      <c r="BL59" s="115"/>
      <c r="BM59" s="115"/>
      <c r="BN59" s="115"/>
      <c r="BO59" s="115"/>
      <c r="BP59" s="115"/>
      <c r="BQ59" s="115"/>
      <c r="BR59" s="115"/>
      <c r="BS59" s="115"/>
      <c r="BT59" s="115"/>
      <c r="BU59" s="115"/>
      <c r="BV59" s="115"/>
      <c r="BW59" s="115"/>
      <c r="BX59" s="115"/>
      <c r="BY59" s="115"/>
      <c r="BZ59" s="115"/>
      <c r="CA59" s="115"/>
      <c r="CB59" s="115"/>
      <c r="CC59" s="115"/>
      <c r="CD59" s="115"/>
      <c r="CE59" s="115"/>
      <c r="CF59" s="115"/>
      <c r="CG59" s="115"/>
      <c r="CH59" s="115"/>
      <c r="CI59" s="115"/>
      <c r="CJ59" s="115"/>
      <c r="CK59" s="115"/>
      <c r="CL59" s="115"/>
      <c r="CM59" s="115"/>
      <c r="CN59" s="115"/>
      <c r="CO59" s="115"/>
      <c r="CP59" s="115"/>
      <c r="CQ59" s="115"/>
      <c r="CR59" s="115"/>
      <c r="CS59" s="115"/>
      <c r="CT59" s="115"/>
      <c r="CU59" s="115"/>
      <c r="CV59" s="115"/>
      <c r="CW59" s="115"/>
      <c r="CX59" s="115"/>
      <c r="CY59" s="115"/>
      <c r="CZ59" s="115"/>
      <c r="DA59" s="115"/>
      <c r="DB59" s="115"/>
      <c r="DC59" s="115"/>
      <c r="DD59" s="115"/>
      <c r="DE59" s="115"/>
      <c r="DF59" s="115"/>
      <c r="DG59" s="115"/>
      <c r="DH59" s="115"/>
      <c r="DI59" s="115"/>
      <c r="DJ59" s="115"/>
      <c r="DK59" s="115"/>
      <c r="DL59" s="115"/>
      <c r="DM59" s="115"/>
      <c r="DN59" s="115"/>
      <c r="DO59" s="115"/>
      <c r="DP59" s="115"/>
      <c r="DQ59" s="115"/>
      <c r="DR59" s="115"/>
      <c r="DS59" s="115"/>
      <c r="DT59" s="115"/>
      <c r="DU59" s="115"/>
      <c r="DV59" s="115"/>
      <c r="DW59" s="115"/>
      <c r="DX59" s="115"/>
      <c r="DY59" s="115"/>
      <c r="DZ59" s="115"/>
      <c r="EA59" s="115"/>
      <c r="EB59" s="115"/>
      <c r="EC59" s="115"/>
      <c r="ED59" s="115"/>
      <c r="EE59" s="115"/>
      <c r="EF59" s="115"/>
      <c r="EG59" s="115"/>
      <c r="EH59" s="115"/>
      <c r="EI59" s="115"/>
      <c r="EJ59" s="115"/>
      <c r="EK59" s="115"/>
      <c r="EL59" s="115"/>
      <c r="EM59" s="115"/>
      <c r="EN59" s="115"/>
      <c r="EO59" s="115"/>
      <c r="EP59" s="115"/>
      <c r="EQ59" s="115"/>
      <c r="ER59" s="115"/>
      <c r="ES59" s="115"/>
      <c r="ET59" s="115"/>
      <c r="EU59" s="115"/>
      <c r="EV59" s="115"/>
      <c r="EW59" s="115"/>
      <c r="EX59" s="115"/>
      <c r="EY59" s="115"/>
      <c r="EZ59" s="115"/>
      <c r="FA59" s="115"/>
      <c r="FB59" s="115"/>
      <c r="FC59" s="115"/>
      <c r="FD59" s="115"/>
      <c r="FE59" s="115"/>
      <c r="FF59" s="115"/>
      <c r="FG59" s="115"/>
      <c r="FH59" s="115"/>
      <c r="FI59" s="115"/>
      <c r="FJ59" s="115"/>
      <c r="FK59" s="115"/>
      <c r="FL59" s="115"/>
      <c r="FM59" s="115"/>
      <c r="FN59" s="115"/>
      <c r="FO59" s="115"/>
      <c r="FP59" s="115"/>
      <c r="FQ59" s="115"/>
      <c r="FR59" s="115"/>
      <c r="FS59" s="115"/>
      <c r="FT59" s="115"/>
      <c r="FU59" s="115"/>
      <c r="FV59" s="115"/>
      <c r="FW59" s="115"/>
      <c r="FX59" s="115"/>
      <c r="FY59" s="115"/>
      <c r="FZ59" s="115"/>
      <c r="GA59" s="115"/>
      <c r="GB59" s="115"/>
      <c r="GC59" s="115"/>
      <c r="GD59" s="115"/>
      <c r="GE59" s="115"/>
      <c r="GF59" s="115"/>
      <c r="GG59" s="115"/>
      <c r="GH59" s="115"/>
      <c r="GI59" s="115"/>
      <c r="GJ59" s="115"/>
      <c r="GK59" s="115"/>
      <c r="GL59" s="115"/>
      <c r="GM59" s="115"/>
      <c r="GN59" s="115"/>
      <c r="GO59" s="115"/>
      <c r="GP59" s="115"/>
      <c r="GQ59" s="115"/>
      <c r="GR59" s="115"/>
      <c r="GS59" s="115"/>
      <c r="GT59" s="115"/>
      <c r="GU59" s="115"/>
      <c r="GV59" s="115"/>
      <c r="GW59" s="115"/>
      <c r="GX59" s="115"/>
      <c r="GY59" s="115"/>
      <c r="GZ59" s="115"/>
      <c r="HA59" s="115"/>
      <c r="HB59" s="115"/>
      <c r="HC59" s="115"/>
      <c r="HD59" s="115"/>
      <c r="HE59" s="115"/>
      <c r="HF59" s="115"/>
      <c r="HG59" s="115"/>
      <c r="HH59" s="115"/>
      <c r="HI59" s="115"/>
      <c r="HJ59" s="115"/>
      <c r="HK59" s="115"/>
      <c r="HL59" s="115"/>
      <c r="HM59" s="115"/>
      <c r="HN59" s="115"/>
      <c r="HO59" s="115"/>
      <c r="HP59" s="115"/>
      <c r="HQ59" s="115"/>
      <c r="HR59" s="115"/>
      <c r="HS59" s="115"/>
      <c r="HT59" s="115"/>
      <c r="HU59" s="115"/>
      <c r="HV59" s="115"/>
      <c r="HW59" s="115"/>
      <c r="HX59" s="115"/>
      <c r="HY59" s="115"/>
      <c r="HZ59" s="115"/>
      <c r="IA59" s="115"/>
      <c r="IB59" s="115"/>
      <c r="IC59" s="115"/>
      <c r="ID59" s="115"/>
      <c r="IE59" s="115"/>
      <c r="IF59" s="115"/>
      <c r="IG59" s="115"/>
      <c r="IH59" s="115"/>
      <c r="II59" s="115"/>
      <c r="IJ59" s="115"/>
      <c r="IK59" s="115"/>
      <c r="IL59" s="115"/>
      <c r="IM59" s="115"/>
      <c r="IN59" s="115"/>
      <c r="IO59" s="115"/>
      <c r="IP59" s="115"/>
      <c r="IQ59" s="115"/>
      <c r="IR59" s="115"/>
      <c r="IS59" s="115"/>
      <c r="IT59" s="115"/>
      <c r="IU59" s="115"/>
    </row>
    <row r="60" spans="1:255" s="117" customFormat="1" x14ac:dyDescent="0.2">
      <c r="A60" s="115" t="e">
        <f t="shared" si="4"/>
        <v>#REF!</v>
      </c>
      <c r="B60" s="136" t="s">
        <v>91</v>
      </c>
      <c r="C60" s="144" t="str">
        <f t="shared" si="2"/>
        <v>П1186</v>
      </c>
      <c r="D60" s="145" t="s">
        <v>267</v>
      </c>
      <c r="E60" s="680"/>
      <c r="F60" s="680"/>
      <c r="G60" s="680"/>
      <c r="H60" s="680"/>
      <c r="I60" s="680"/>
      <c r="J60" s="680"/>
      <c r="K60" s="680"/>
      <c r="L60" s="680"/>
      <c r="M60" s="680"/>
      <c r="N60" s="680"/>
      <c r="O60" s="680"/>
      <c r="P60" s="680"/>
      <c r="Q60" s="135">
        <f t="shared" si="3"/>
        <v>0</v>
      </c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15"/>
      <c r="BZ60" s="115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/>
      <c r="CT60" s="115"/>
      <c r="CU60" s="115"/>
      <c r="CV60" s="115"/>
      <c r="CW60" s="115"/>
      <c r="CX60" s="115"/>
      <c r="CY60" s="115"/>
      <c r="CZ60" s="115"/>
      <c r="DA60" s="115"/>
      <c r="DB60" s="115"/>
      <c r="DC60" s="115"/>
      <c r="DD60" s="115"/>
      <c r="DE60" s="115"/>
      <c r="DF60" s="115"/>
      <c r="DG60" s="115"/>
      <c r="DH60" s="115"/>
      <c r="DI60" s="115"/>
      <c r="DJ60" s="115"/>
      <c r="DK60" s="115"/>
      <c r="DL60" s="115"/>
      <c r="DM60" s="115"/>
      <c r="DN60" s="115"/>
      <c r="DO60" s="115"/>
      <c r="DP60" s="115"/>
      <c r="DQ60" s="115"/>
      <c r="DR60" s="115"/>
      <c r="DS60" s="115"/>
      <c r="DT60" s="115"/>
      <c r="DU60" s="115"/>
      <c r="DV60" s="115"/>
      <c r="DW60" s="115"/>
      <c r="DX60" s="115"/>
      <c r="DY60" s="115"/>
      <c r="DZ60" s="115"/>
      <c r="EA60" s="115"/>
      <c r="EB60" s="115"/>
      <c r="EC60" s="115"/>
      <c r="ED60" s="115"/>
      <c r="EE60" s="115"/>
      <c r="EF60" s="115"/>
      <c r="EG60" s="115"/>
      <c r="EH60" s="115"/>
      <c r="EI60" s="115"/>
      <c r="EJ60" s="115"/>
      <c r="EK60" s="115"/>
      <c r="EL60" s="115"/>
      <c r="EM60" s="115"/>
      <c r="EN60" s="115"/>
      <c r="EO60" s="115"/>
      <c r="EP60" s="115"/>
      <c r="EQ60" s="115"/>
      <c r="ER60" s="115"/>
      <c r="ES60" s="115"/>
      <c r="ET60" s="115"/>
      <c r="EU60" s="115"/>
      <c r="EV60" s="115"/>
      <c r="EW60" s="115"/>
      <c r="EX60" s="115"/>
      <c r="EY60" s="115"/>
      <c r="EZ60" s="115"/>
      <c r="FA60" s="115"/>
      <c r="FB60" s="115"/>
      <c r="FC60" s="115"/>
      <c r="FD60" s="115"/>
      <c r="FE60" s="115"/>
      <c r="FF60" s="115"/>
      <c r="FG60" s="115"/>
      <c r="FH60" s="115"/>
      <c r="FI60" s="115"/>
      <c r="FJ60" s="115"/>
      <c r="FK60" s="115"/>
      <c r="FL60" s="115"/>
      <c r="FM60" s="115"/>
      <c r="FN60" s="115"/>
      <c r="FO60" s="115"/>
      <c r="FP60" s="115"/>
      <c r="FQ60" s="115"/>
      <c r="FR60" s="115"/>
      <c r="FS60" s="115"/>
      <c r="FT60" s="115"/>
      <c r="FU60" s="115"/>
      <c r="FV60" s="115"/>
      <c r="FW60" s="115"/>
      <c r="FX60" s="115"/>
      <c r="FY60" s="115"/>
      <c r="FZ60" s="115"/>
      <c r="GA60" s="115"/>
      <c r="GB60" s="115"/>
      <c r="GC60" s="115"/>
      <c r="GD60" s="115"/>
      <c r="GE60" s="115"/>
      <c r="GF60" s="115"/>
      <c r="GG60" s="115"/>
      <c r="GH60" s="115"/>
      <c r="GI60" s="115"/>
      <c r="GJ60" s="115"/>
      <c r="GK60" s="115"/>
      <c r="GL60" s="115"/>
      <c r="GM60" s="115"/>
      <c r="GN60" s="115"/>
      <c r="GO60" s="115"/>
      <c r="GP60" s="115"/>
      <c r="GQ60" s="115"/>
      <c r="GR60" s="115"/>
      <c r="GS60" s="115"/>
      <c r="GT60" s="115"/>
      <c r="GU60" s="115"/>
      <c r="GV60" s="115"/>
      <c r="GW60" s="115"/>
      <c r="GX60" s="115"/>
      <c r="GY60" s="115"/>
      <c r="GZ60" s="115"/>
      <c r="HA60" s="115"/>
      <c r="HB60" s="115"/>
      <c r="HC60" s="115"/>
      <c r="HD60" s="115"/>
      <c r="HE60" s="115"/>
      <c r="HF60" s="115"/>
      <c r="HG60" s="115"/>
      <c r="HH60" s="115"/>
      <c r="HI60" s="115"/>
      <c r="HJ60" s="115"/>
      <c r="HK60" s="115"/>
      <c r="HL60" s="115"/>
      <c r="HM60" s="115"/>
      <c r="HN60" s="115"/>
      <c r="HO60" s="115"/>
      <c r="HP60" s="115"/>
      <c r="HQ60" s="115"/>
      <c r="HR60" s="115"/>
      <c r="HS60" s="115"/>
      <c r="HT60" s="115"/>
      <c r="HU60" s="115"/>
      <c r="HV60" s="115"/>
      <c r="HW60" s="115"/>
      <c r="HX60" s="115"/>
      <c r="HY60" s="115"/>
      <c r="HZ60" s="115"/>
      <c r="IA60" s="115"/>
      <c r="IB60" s="115"/>
      <c r="IC60" s="115"/>
      <c r="ID60" s="115"/>
      <c r="IE60" s="115"/>
      <c r="IF60" s="115"/>
      <c r="IG60" s="115"/>
      <c r="IH60" s="115"/>
      <c r="II60" s="115"/>
      <c r="IJ60" s="115"/>
      <c r="IK60" s="115"/>
      <c r="IL60" s="115"/>
      <c r="IM60" s="115"/>
      <c r="IN60" s="115"/>
      <c r="IO60" s="115"/>
      <c r="IP60" s="115"/>
      <c r="IQ60" s="115"/>
      <c r="IR60" s="115"/>
      <c r="IS60" s="115"/>
      <c r="IT60" s="115"/>
      <c r="IU60" s="115"/>
    </row>
    <row r="61" spans="1:255" s="117" customFormat="1" x14ac:dyDescent="0.2">
      <c r="A61" s="115" t="e">
        <f t="shared" si="4"/>
        <v>#REF!</v>
      </c>
      <c r="B61" s="136" t="s">
        <v>92</v>
      </c>
      <c r="C61" s="144" t="str">
        <f t="shared" si="2"/>
        <v>П1187</v>
      </c>
      <c r="D61" s="145" t="s">
        <v>267</v>
      </c>
      <c r="E61" s="680"/>
      <c r="F61" s="680"/>
      <c r="G61" s="680"/>
      <c r="H61" s="680"/>
      <c r="I61" s="680"/>
      <c r="J61" s="680"/>
      <c r="K61" s="680"/>
      <c r="L61" s="680"/>
      <c r="M61" s="680"/>
      <c r="N61" s="680"/>
      <c r="O61" s="680"/>
      <c r="P61" s="680"/>
      <c r="Q61" s="135">
        <f t="shared" si="3"/>
        <v>0</v>
      </c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  <c r="CG61" s="115"/>
      <c r="CH61" s="115"/>
      <c r="CI61" s="115"/>
      <c r="CJ61" s="115"/>
      <c r="CK61" s="115"/>
      <c r="CL61" s="115"/>
      <c r="CM61" s="115"/>
      <c r="CN61" s="115"/>
      <c r="CO61" s="115"/>
      <c r="CP61" s="115"/>
      <c r="CQ61" s="115"/>
      <c r="CR61" s="115"/>
      <c r="CS61" s="115"/>
      <c r="CT61" s="115"/>
      <c r="CU61" s="115"/>
      <c r="CV61" s="115"/>
      <c r="CW61" s="115"/>
      <c r="CX61" s="115"/>
      <c r="CY61" s="115"/>
      <c r="CZ61" s="115"/>
      <c r="DA61" s="115"/>
      <c r="DB61" s="115"/>
      <c r="DC61" s="115"/>
      <c r="DD61" s="115"/>
      <c r="DE61" s="115"/>
      <c r="DF61" s="115"/>
      <c r="DG61" s="115"/>
      <c r="DH61" s="115"/>
      <c r="DI61" s="115"/>
      <c r="DJ61" s="115"/>
      <c r="DK61" s="115"/>
      <c r="DL61" s="115"/>
      <c r="DM61" s="115"/>
      <c r="DN61" s="115"/>
      <c r="DO61" s="115"/>
      <c r="DP61" s="115"/>
      <c r="DQ61" s="115"/>
      <c r="DR61" s="115"/>
      <c r="DS61" s="115"/>
      <c r="DT61" s="115"/>
      <c r="DU61" s="115"/>
      <c r="DV61" s="115"/>
      <c r="DW61" s="115"/>
      <c r="DX61" s="115"/>
      <c r="DY61" s="115"/>
      <c r="DZ61" s="115"/>
      <c r="EA61" s="115"/>
      <c r="EB61" s="115"/>
      <c r="EC61" s="115"/>
      <c r="ED61" s="115"/>
      <c r="EE61" s="115"/>
      <c r="EF61" s="115"/>
      <c r="EG61" s="115"/>
      <c r="EH61" s="115"/>
      <c r="EI61" s="115"/>
      <c r="EJ61" s="115"/>
      <c r="EK61" s="115"/>
      <c r="EL61" s="115"/>
      <c r="EM61" s="115"/>
      <c r="EN61" s="115"/>
      <c r="EO61" s="115"/>
      <c r="EP61" s="115"/>
      <c r="EQ61" s="115"/>
      <c r="ER61" s="115"/>
      <c r="ES61" s="115"/>
      <c r="ET61" s="115"/>
      <c r="EU61" s="115"/>
      <c r="EV61" s="115"/>
      <c r="EW61" s="115"/>
      <c r="EX61" s="115"/>
      <c r="EY61" s="115"/>
      <c r="EZ61" s="115"/>
      <c r="FA61" s="115"/>
      <c r="FB61" s="115"/>
      <c r="FC61" s="115"/>
      <c r="FD61" s="115"/>
      <c r="FE61" s="115"/>
      <c r="FF61" s="115"/>
      <c r="FG61" s="115"/>
      <c r="FH61" s="115"/>
      <c r="FI61" s="115"/>
      <c r="FJ61" s="115"/>
      <c r="FK61" s="115"/>
      <c r="FL61" s="115"/>
      <c r="FM61" s="115"/>
      <c r="FN61" s="115"/>
      <c r="FO61" s="115"/>
      <c r="FP61" s="115"/>
      <c r="FQ61" s="115"/>
      <c r="FR61" s="115"/>
      <c r="FS61" s="115"/>
      <c r="FT61" s="115"/>
      <c r="FU61" s="115"/>
      <c r="FV61" s="115"/>
      <c r="FW61" s="115"/>
      <c r="FX61" s="115"/>
      <c r="FY61" s="115"/>
      <c r="FZ61" s="115"/>
      <c r="GA61" s="115"/>
      <c r="GB61" s="115"/>
      <c r="GC61" s="115"/>
      <c r="GD61" s="115"/>
      <c r="GE61" s="115"/>
      <c r="GF61" s="115"/>
      <c r="GG61" s="115"/>
      <c r="GH61" s="115"/>
      <c r="GI61" s="115"/>
      <c r="GJ61" s="115"/>
      <c r="GK61" s="115"/>
      <c r="GL61" s="115"/>
      <c r="GM61" s="115"/>
      <c r="GN61" s="115"/>
      <c r="GO61" s="115"/>
      <c r="GP61" s="115"/>
      <c r="GQ61" s="115"/>
      <c r="GR61" s="115"/>
      <c r="GS61" s="115"/>
      <c r="GT61" s="115"/>
      <c r="GU61" s="115"/>
      <c r="GV61" s="115"/>
      <c r="GW61" s="115"/>
      <c r="GX61" s="115"/>
      <c r="GY61" s="115"/>
      <c r="GZ61" s="115"/>
      <c r="HA61" s="115"/>
      <c r="HB61" s="115"/>
      <c r="HC61" s="115"/>
      <c r="HD61" s="115"/>
      <c r="HE61" s="115"/>
      <c r="HF61" s="115"/>
      <c r="HG61" s="115"/>
      <c r="HH61" s="115"/>
      <c r="HI61" s="115"/>
      <c r="HJ61" s="115"/>
      <c r="HK61" s="115"/>
      <c r="HL61" s="115"/>
      <c r="HM61" s="115"/>
      <c r="HN61" s="115"/>
      <c r="HO61" s="115"/>
      <c r="HP61" s="115"/>
      <c r="HQ61" s="115"/>
      <c r="HR61" s="115"/>
      <c r="HS61" s="115"/>
      <c r="HT61" s="115"/>
      <c r="HU61" s="115"/>
      <c r="HV61" s="115"/>
      <c r="HW61" s="115"/>
      <c r="HX61" s="115"/>
      <c r="HY61" s="115"/>
      <c r="HZ61" s="115"/>
      <c r="IA61" s="115"/>
      <c r="IB61" s="115"/>
      <c r="IC61" s="115"/>
      <c r="ID61" s="115"/>
      <c r="IE61" s="115"/>
      <c r="IF61" s="115"/>
      <c r="IG61" s="115"/>
      <c r="IH61" s="115"/>
      <c r="II61" s="115"/>
      <c r="IJ61" s="115"/>
      <c r="IK61" s="115"/>
      <c r="IL61" s="115"/>
      <c r="IM61" s="115"/>
      <c r="IN61" s="115"/>
      <c r="IO61" s="115"/>
      <c r="IP61" s="115"/>
      <c r="IQ61" s="115"/>
      <c r="IR61" s="115"/>
      <c r="IS61" s="115"/>
      <c r="IT61" s="115"/>
      <c r="IU61" s="115"/>
    </row>
    <row r="62" spans="1:255" s="117" customFormat="1" x14ac:dyDescent="0.2">
      <c r="A62" s="115" t="e">
        <f t="shared" si="4"/>
        <v>#REF!</v>
      </c>
      <c r="B62" s="136" t="s">
        <v>93</v>
      </c>
      <c r="C62" s="144" t="str">
        <f t="shared" si="2"/>
        <v>П1188</v>
      </c>
      <c r="D62" s="145" t="s">
        <v>267</v>
      </c>
      <c r="E62" s="680"/>
      <c r="F62" s="680"/>
      <c r="G62" s="680"/>
      <c r="H62" s="680"/>
      <c r="I62" s="680"/>
      <c r="J62" s="680"/>
      <c r="K62" s="680"/>
      <c r="L62" s="680"/>
      <c r="M62" s="680"/>
      <c r="N62" s="680"/>
      <c r="O62" s="680"/>
      <c r="P62" s="680"/>
      <c r="Q62" s="135">
        <f t="shared" si="3"/>
        <v>0</v>
      </c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  <c r="BM62" s="115"/>
      <c r="BN62" s="115"/>
      <c r="BO62" s="115"/>
      <c r="BP62" s="115"/>
      <c r="BQ62" s="115"/>
      <c r="BR62" s="115"/>
      <c r="BS62" s="115"/>
      <c r="BT62" s="115"/>
      <c r="BU62" s="115"/>
      <c r="BV62" s="115"/>
      <c r="BW62" s="115"/>
      <c r="BX62" s="115"/>
      <c r="BY62" s="115"/>
      <c r="BZ62" s="115"/>
      <c r="CA62" s="115"/>
      <c r="CB62" s="115"/>
      <c r="CC62" s="115"/>
      <c r="CD62" s="115"/>
      <c r="CE62" s="115"/>
      <c r="CF62" s="115"/>
      <c r="CG62" s="115"/>
      <c r="CH62" s="115"/>
      <c r="CI62" s="115"/>
      <c r="CJ62" s="115"/>
      <c r="CK62" s="115"/>
      <c r="CL62" s="115"/>
      <c r="CM62" s="115"/>
      <c r="CN62" s="115"/>
      <c r="CO62" s="115"/>
      <c r="CP62" s="115"/>
      <c r="CQ62" s="115"/>
      <c r="CR62" s="115"/>
      <c r="CS62" s="115"/>
      <c r="CT62" s="115"/>
      <c r="CU62" s="115"/>
      <c r="CV62" s="115"/>
      <c r="CW62" s="115"/>
      <c r="CX62" s="115"/>
      <c r="CY62" s="115"/>
      <c r="CZ62" s="115"/>
      <c r="DA62" s="115"/>
      <c r="DB62" s="115"/>
      <c r="DC62" s="115"/>
      <c r="DD62" s="115"/>
      <c r="DE62" s="115"/>
      <c r="DF62" s="115"/>
      <c r="DG62" s="115"/>
      <c r="DH62" s="115"/>
      <c r="DI62" s="115"/>
      <c r="DJ62" s="115"/>
      <c r="DK62" s="115"/>
      <c r="DL62" s="115"/>
      <c r="DM62" s="115"/>
      <c r="DN62" s="115"/>
      <c r="DO62" s="115"/>
      <c r="DP62" s="115"/>
      <c r="DQ62" s="115"/>
      <c r="DR62" s="115"/>
      <c r="DS62" s="115"/>
      <c r="DT62" s="115"/>
      <c r="DU62" s="115"/>
      <c r="DV62" s="115"/>
      <c r="DW62" s="115"/>
      <c r="DX62" s="115"/>
      <c r="DY62" s="115"/>
      <c r="DZ62" s="115"/>
      <c r="EA62" s="115"/>
      <c r="EB62" s="115"/>
      <c r="EC62" s="115"/>
      <c r="ED62" s="115"/>
      <c r="EE62" s="115"/>
      <c r="EF62" s="115"/>
      <c r="EG62" s="115"/>
      <c r="EH62" s="115"/>
      <c r="EI62" s="115"/>
      <c r="EJ62" s="115"/>
      <c r="EK62" s="115"/>
      <c r="EL62" s="115"/>
      <c r="EM62" s="115"/>
      <c r="EN62" s="115"/>
      <c r="EO62" s="115"/>
      <c r="EP62" s="115"/>
      <c r="EQ62" s="115"/>
      <c r="ER62" s="115"/>
      <c r="ES62" s="115"/>
      <c r="ET62" s="115"/>
      <c r="EU62" s="115"/>
      <c r="EV62" s="115"/>
      <c r="EW62" s="115"/>
      <c r="EX62" s="115"/>
      <c r="EY62" s="115"/>
      <c r="EZ62" s="115"/>
      <c r="FA62" s="115"/>
      <c r="FB62" s="115"/>
      <c r="FC62" s="115"/>
      <c r="FD62" s="115"/>
      <c r="FE62" s="115"/>
      <c r="FF62" s="115"/>
      <c r="FG62" s="115"/>
      <c r="FH62" s="115"/>
      <c r="FI62" s="115"/>
      <c r="FJ62" s="115"/>
      <c r="FK62" s="115"/>
      <c r="FL62" s="115"/>
      <c r="FM62" s="115"/>
      <c r="FN62" s="115"/>
      <c r="FO62" s="115"/>
      <c r="FP62" s="115"/>
      <c r="FQ62" s="115"/>
      <c r="FR62" s="115"/>
      <c r="FS62" s="115"/>
      <c r="FT62" s="115"/>
      <c r="FU62" s="115"/>
      <c r="FV62" s="115"/>
      <c r="FW62" s="115"/>
      <c r="FX62" s="115"/>
      <c r="FY62" s="115"/>
      <c r="FZ62" s="115"/>
      <c r="GA62" s="115"/>
      <c r="GB62" s="115"/>
      <c r="GC62" s="115"/>
      <c r="GD62" s="115"/>
      <c r="GE62" s="115"/>
      <c r="GF62" s="115"/>
      <c r="GG62" s="115"/>
      <c r="GH62" s="115"/>
      <c r="GI62" s="115"/>
      <c r="GJ62" s="115"/>
      <c r="GK62" s="115"/>
      <c r="GL62" s="115"/>
      <c r="GM62" s="115"/>
      <c r="GN62" s="115"/>
      <c r="GO62" s="115"/>
      <c r="GP62" s="115"/>
      <c r="GQ62" s="115"/>
      <c r="GR62" s="115"/>
      <c r="GS62" s="115"/>
      <c r="GT62" s="115"/>
      <c r="GU62" s="115"/>
      <c r="GV62" s="115"/>
      <c r="GW62" s="115"/>
      <c r="GX62" s="115"/>
      <c r="GY62" s="115"/>
      <c r="GZ62" s="115"/>
      <c r="HA62" s="115"/>
      <c r="HB62" s="115"/>
      <c r="HC62" s="115"/>
      <c r="HD62" s="115"/>
      <c r="HE62" s="115"/>
      <c r="HF62" s="115"/>
      <c r="HG62" s="115"/>
      <c r="HH62" s="115"/>
      <c r="HI62" s="115"/>
      <c r="HJ62" s="115"/>
      <c r="HK62" s="115"/>
      <c r="HL62" s="115"/>
      <c r="HM62" s="115"/>
      <c r="HN62" s="115"/>
      <c r="HO62" s="115"/>
      <c r="HP62" s="115"/>
      <c r="HQ62" s="115"/>
      <c r="HR62" s="115"/>
      <c r="HS62" s="115"/>
      <c r="HT62" s="115"/>
      <c r="HU62" s="115"/>
      <c r="HV62" s="115"/>
      <c r="HW62" s="115"/>
      <c r="HX62" s="115"/>
      <c r="HY62" s="115"/>
      <c r="HZ62" s="115"/>
      <c r="IA62" s="115"/>
      <c r="IB62" s="115"/>
      <c r="IC62" s="115"/>
      <c r="ID62" s="115"/>
      <c r="IE62" s="115"/>
      <c r="IF62" s="115"/>
      <c r="IG62" s="115"/>
      <c r="IH62" s="115"/>
      <c r="II62" s="115"/>
      <c r="IJ62" s="115"/>
      <c r="IK62" s="115"/>
      <c r="IL62" s="115"/>
      <c r="IM62" s="115"/>
      <c r="IN62" s="115"/>
      <c r="IO62" s="115"/>
      <c r="IP62" s="115"/>
      <c r="IQ62" s="115"/>
      <c r="IR62" s="115"/>
      <c r="IS62" s="115"/>
      <c r="IT62" s="115"/>
      <c r="IU62" s="115"/>
    </row>
    <row r="63" spans="1:255" s="117" customFormat="1" x14ac:dyDescent="0.2">
      <c r="A63" s="115" t="e">
        <f t="shared" si="4"/>
        <v>#REF!</v>
      </c>
      <c r="B63" s="136" t="s">
        <v>94</v>
      </c>
      <c r="C63" s="144" t="str">
        <f t="shared" si="2"/>
        <v>П1189</v>
      </c>
      <c r="D63" s="145" t="s">
        <v>267</v>
      </c>
      <c r="E63" s="680"/>
      <c r="F63" s="680"/>
      <c r="G63" s="680"/>
      <c r="H63" s="680"/>
      <c r="I63" s="680"/>
      <c r="J63" s="680"/>
      <c r="K63" s="680"/>
      <c r="L63" s="680"/>
      <c r="M63" s="680"/>
      <c r="N63" s="680"/>
      <c r="O63" s="680"/>
      <c r="P63" s="680"/>
      <c r="Q63" s="135">
        <f t="shared" si="3"/>
        <v>0</v>
      </c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15"/>
      <c r="BS63" s="115"/>
      <c r="BT63" s="115"/>
      <c r="BU63" s="115"/>
      <c r="BV63" s="115"/>
      <c r="BW63" s="115"/>
      <c r="BX63" s="115"/>
      <c r="BY63" s="115"/>
      <c r="BZ63" s="115"/>
      <c r="CA63" s="115"/>
      <c r="CB63" s="115"/>
      <c r="CC63" s="115"/>
      <c r="CD63" s="115"/>
      <c r="CE63" s="115"/>
      <c r="CF63" s="115"/>
      <c r="CG63" s="115"/>
      <c r="CH63" s="115"/>
      <c r="CI63" s="115"/>
      <c r="CJ63" s="115"/>
      <c r="CK63" s="115"/>
      <c r="CL63" s="115"/>
      <c r="CM63" s="115"/>
      <c r="CN63" s="115"/>
      <c r="CO63" s="115"/>
      <c r="CP63" s="115"/>
      <c r="CQ63" s="115"/>
      <c r="CR63" s="115"/>
      <c r="CS63" s="115"/>
      <c r="CT63" s="115"/>
      <c r="CU63" s="115"/>
      <c r="CV63" s="115"/>
      <c r="CW63" s="115"/>
      <c r="CX63" s="115"/>
      <c r="CY63" s="115"/>
      <c r="CZ63" s="115"/>
      <c r="DA63" s="115"/>
      <c r="DB63" s="115"/>
      <c r="DC63" s="115"/>
      <c r="DD63" s="115"/>
      <c r="DE63" s="115"/>
      <c r="DF63" s="115"/>
      <c r="DG63" s="115"/>
      <c r="DH63" s="115"/>
      <c r="DI63" s="115"/>
      <c r="DJ63" s="115"/>
      <c r="DK63" s="115"/>
      <c r="DL63" s="115"/>
      <c r="DM63" s="115"/>
      <c r="DN63" s="115"/>
      <c r="DO63" s="115"/>
      <c r="DP63" s="115"/>
      <c r="DQ63" s="115"/>
      <c r="DR63" s="115"/>
      <c r="DS63" s="115"/>
      <c r="DT63" s="115"/>
      <c r="DU63" s="115"/>
      <c r="DV63" s="115"/>
      <c r="DW63" s="115"/>
      <c r="DX63" s="115"/>
      <c r="DY63" s="115"/>
      <c r="DZ63" s="115"/>
      <c r="EA63" s="115"/>
      <c r="EB63" s="115"/>
      <c r="EC63" s="115"/>
      <c r="ED63" s="115"/>
      <c r="EE63" s="115"/>
      <c r="EF63" s="115"/>
      <c r="EG63" s="115"/>
      <c r="EH63" s="115"/>
      <c r="EI63" s="115"/>
      <c r="EJ63" s="115"/>
      <c r="EK63" s="115"/>
      <c r="EL63" s="115"/>
      <c r="EM63" s="115"/>
      <c r="EN63" s="115"/>
      <c r="EO63" s="115"/>
      <c r="EP63" s="115"/>
      <c r="EQ63" s="115"/>
      <c r="ER63" s="115"/>
      <c r="ES63" s="115"/>
      <c r="ET63" s="115"/>
      <c r="EU63" s="115"/>
      <c r="EV63" s="115"/>
      <c r="EW63" s="115"/>
      <c r="EX63" s="115"/>
      <c r="EY63" s="115"/>
      <c r="EZ63" s="115"/>
      <c r="FA63" s="115"/>
      <c r="FB63" s="115"/>
      <c r="FC63" s="115"/>
      <c r="FD63" s="115"/>
      <c r="FE63" s="115"/>
      <c r="FF63" s="115"/>
      <c r="FG63" s="115"/>
      <c r="FH63" s="115"/>
      <c r="FI63" s="115"/>
      <c r="FJ63" s="115"/>
      <c r="FK63" s="115"/>
      <c r="FL63" s="115"/>
      <c r="FM63" s="115"/>
      <c r="FN63" s="115"/>
      <c r="FO63" s="115"/>
      <c r="FP63" s="115"/>
      <c r="FQ63" s="115"/>
      <c r="FR63" s="115"/>
      <c r="FS63" s="115"/>
      <c r="FT63" s="115"/>
      <c r="FU63" s="115"/>
      <c r="FV63" s="115"/>
      <c r="FW63" s="115"/>
      <c r="FX63" s="115"/>
      <c r="FY63" s="115"/>
      <c r="FZ63" s="115"/>
      <c r="GA63" s="115"/>
      <c r="GB63" s="115"/>
      <c r="GC63" s="115"/>
      <c r="GD63" s="115"/>
      <c r="GE63" s="115"/>
      <c r="GF63" s="115"/>
      <c r="GG63" s="115"/>
      <c r="GH63" s="115"/>
      <c r="GI63" s="115"/>
      <c r="GJ63" s="115"/>
      <c r="GK63" s="115"/>
      <c r="GL63" s="115"/>
      <c r="GM63" s="115"/>
      <c r="GN63" s="115"/>
      <c r="GO63" s="115"/>
      <c r="GP63" s="115"/>
      <c r="GQ63" s="115"/>
      <c r="GR63" s="115"/>
      <c r="GS63" s="115"/>
      <c r="GT63" s="115"/>
      <c r="GU63" s="115"/>
      <c r="GV63" s="115"/>
      <c r="GW63" s="115"/>
      <c r="GX63" s="115"/>
      <c r="GY63" s="115"/>
      <c r="GZ63" s="115"/>
      <c r="HA63" s="115"/>
      <c r="HB63" s="115"/>
      <c r="HC63" s="115"/>
      <c r="HD63" s="115"/>
      <c r="HE63" s="115"/>
      <c r="HF63" s="115"/>
      <c r="HG63" s="115"/>
      <c r="HH63" s="115"/>
      <c r="HI63" s="115"/>
      <c r="HJ63" s="115"/>
      <c r="HK63" s="115"/>
      <c r="HL63" s="115"/>
      <c r="HM63" s="115"/>
      <c r="HN63" s="115"/>
      <c r="HO63" s="115"/>
      <c r="HP63" s="115"/>
      <c r="HQ63" s="115"/>
      <c r="HR63" s="115"/>
      <c r="HS63" s="115"/>
      <c r="HT63" s="115"/>
      <c r="HU63" s="115"/>
      <c r="HV63" s="115"/>
      <c r="HW63" s="115"/>
      <c r="HX63" s="115"/>
      <c r="HY63" s="115"/>
      <c r="HZ63" s="115"/>
      <c r="IA63" s="115"/>
      <c r="IB63" s="115"/>
      <c r="IC63" s="115"/>
      <c r="ID63" s="115"/>
      <c r="IE63" s="115"/>
      <c r="IF63" s="115"/>
      <c r="IG63" s="115"/>
      <c r="IH63" s="115"/>
      <c r="II63" s="115"/>
      <c r="IJ63" s="115"/>
      <c r="IK63" s="115"/>
      <c r="IL63" s="115"/>
      <c r="IM63" s="115"/>
      <c r="IN63" s="115"/>
      <c r="IO63" s="115"/>
      <c r="IP63" s="115"/>
      <c r="IQ63" s="115"/>
      <c r="IR63" s="115"/>
      <c r="IS63" s="115"/>
      <c r="IT63" s="115"/>
      <c r="IU63" s="115"/>
    </row>
    <row r="64" spans="1:255" s="117" customFormat="1" x14ac:dyDescent="0.2">
      <c r="A64" s="115" t="e">
        <f t="shared" si="4"/>
        <v>#REF!</v>
      </c>
      <c r="B64" s="136" t="s">
        <v>95</v>
      </c>
      <c r="C64" s="144" t="str">
        <f t="shared" si="2"/>
        <v>П1190</v>
      </c>
      <c r="D64" s="145" t="s">
        <v>267</v>
      </c>
      <c r="E64" s="680"/>
      <c r="F64" s="680"/>
      <c r="G64" s="680"/>
      <c r="H64" s="680"/>
      <c r="I64" s="680"/>
      <c r="J64" s="680"/>
      <c r="K64" s="680"/>
      <c r="L64" s="680"/>
      <c r="M64" s="680"/>
      <c r="N64" s="680"/>
      <c r="O64" s="680"/>
      <c r="P64" s="680"/>
      <c r="Q64" s="135">
        <f t="shared" si="3"/>
        <v>0</v>
      </c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15"/>
      <c r="BS64" s="115"/>
      <c r="BT64" s="115"/>
      <c r="BU64" s="115"/>
      <c r="BV64" s="115"/>
      <c r="BW64" s="115"/>
      <c r="BX64" s="115"/>
      <c r="BY64" s="115"/>
      <c r="BZ64" s="115"/>
      <c r="CA64" s="115"/>
      <c r="CB64" s="115"/>
      <c r="CC64" s="115"/>
      <c r="CD64" s="115"/>
      <c r="CE64" s="115"/>
      <c r="CF64" s="115"/>
      <c r="CG64" s="115"/>
      <c r="CH64" s="115"/>
      <c r="CI64" s="115"/>
      <c r="CJ64" s="115"/>
      <c r="CK64" s="115"/>
      <c r="CL64" s="115"/>
      <c r="CM64" s="115"/>
      <c r="CN64" s="115"/>
      <c r="CO64" s="115"/>
      <c r="CP64" s="115"/>
      <c r="CQ64" s="115"/>
      <c r="CR64" s="115"/>
      <c r="CS64" s="115"/>
      <c r="CT64" s="115"/>
      <c r="CU64" s="115"/>
      <c r="CV64" s="115"/>
      <c r="CW64" s="115"/>
      <c r="CX64" s="115"/>
      <c r="CY64" s="115"/>
      <c r="CZ64" s="115"/>
      <c r="DA64" s="115"/>
      <c r="DB64" s="115"/>
      <c r="DC64" s="115"/>
      <c r="DD64" s="115"/>
      <c r="DE64" s="115"/>
      <c r="DF64" s="115"/>
      <c r="DG64" s="115"/>
      <c r="DH64" s="115"/>
      <c r="DI64" s="115"/>
      <c r="DJ64" s="115"/>
      <c r="DK64" s="115"/>
      <c r="DL64" s="115"/>
      <c r="DM64" s="115"/>
      <c r="DN64" s="115"/>
      <c r="DO64" s="115"/>
      <c r="DP64" s="115"/>
      <c r="DQ64" s="115"/>
      <c r="DR64" s="115"/>
      <c r="DS64" s="115"/>
      <c r="DT64" s="115"/>
      <c r="DU64" s="115"/>
      <c r="DV64" s="115"/>
      <c r="DW64" s="115"/>
      <c r="DX64" s="115"/>
      <c r="DY64" s="115"/>
      <c r="DZ64" s="115"/>
      <c r="EA64" s="115"/>
      <c r="EB64" s="115"/>
      <c r="EC64" s="115"/>
      <c r="ED64" s="115"/>
      <c r="EE64" s="115"/>
      <c r="EF64" s="115"/>
      <c r="EG64" s="115"/>
      <c r="EH64" s="115"/>
      <c r="EI64" s="115"/>
      <c r="EJ64" s="115"/>
      <c r="EK64" s="115"/>
      <c r="EL64" s="115"/>
      <c r="EM64" s="115"/>
      <c r="EN64" s="115"/>
      <c r="EO64" s="115"/>
      <c r="EP64" s="115"/>
      <c r="EQ64" s="115"/>
      <c r="ER64" s="115"/>
      <c r="ES64" s="115"/>
      <c r="ET64" s="115"/>
      <c r="EU64" s="115"/>
      <c r="EV64" s="115"/>
      <c r="EW64" s="115"/>
      <c r="EX64" s="115"/>
      <c r="EY64" s="115"/>
      <c r="EZ64" s="115"/>
      <c r="FA64" s="115"/>
      <c r="FB64" s="115"/>
      <c r="FC64" s="115"/>
      <c r="FD64" s="115"/>
      <c r="FE64" s="115"/>
      <c r="FF64" s="115"/>
      <c r="FG64" s="115"/>
      <c r="FH64" s="115"/>
      <c r="FI64" s="115"/>
      <c r="FJ64" s="115"/>
      <c r="FK64" s="115"/>
      <c r="FL64" s="115"/>
      <c r="FM64" s="115"/>
      <c r="FN64" s="115"/>
      <c r="FO64" s="115"/>
      <c r="FP64" s="115"/>
      <c r="FQ64" s="115"/>
      <c r="FR64" s="115"/>
      <c r="FS64" s="115"/>
      <c r="FT64" s="115"/>
      <c r="FU64" s="115"/>
      <c r="FV64" s="115"/>
      <c r="FW64" s="115"/>
      <c r="FX64" s="115"/>
      <c r="FY64" s="115"/>
      <c r="FZ64" s="115"/>
      <c r="GA64" s="115"/>
      <c r="GB64" s="115"/>
      <c r="GC64" s="115"/>
      <c r="GD64" s="115"/>
      <c r="GE64" s="115"/>
      <c r="GF64" s="115"/>
      <c r="GG64" s="115"/>
      <c r="GH64" s="115"/>
      <c r="GI64" s="115"/>
      <c r="GJ64" s="115"/>
      <c r="GK64" s="115"/>
      <c r="GL64" s="115"/>
      <c r="GM64" s="115"/>
      <c r="GN64" s="115"/>
      <c r="GO64" s="115"/>
      <c r="GP64" s="115"/>
      <c r="GQ64" s="115"/>
      <c r="GR64" s="115"/>
      <c r="GS64" s="115"/>
      <c r="GT64" s="115"/>
      <c r="GU64" s="115"/>
      <c r="GV64" s="115"/>
      <c r="GW64" s="115"/>
      <c r="GX64" s="115"/>
      <c r="GY64" s="115"/>
      <c r="GZ64" s="115"/>
      <c r="HA64" s="115"/>
      <c r="HB64" s="115"/>
      <c r="HC64" s="115"/>
      <c r="HD64" s="115"/>
      <c r="HE64" s="115"/>
      <c r="HF64" s="115"/>
      <c r="HG64" s="115"/>
      <c r="HH64" s="115"/>
      <c r="HI64" s="115"/>
      <c r="HJ64" s="115"/>
      <c r="HK64" s="115"/>
      <c r="HL64" s="115"/>
      <c r="HM64" s="115"/>
      <c r="HN64" s="115"/>
      <c r="HO64" s="115"/>
      <c r="HP64" s="115"/>
      <c r="HQ64" s="115"/>
      <c r="HR64" s="115"/>
      <c r="HS64" s="115"/>
      <c r="HT64" s="115"/>
      <c r="HU64" s="115"/>
      <c r="HV64" s="115"/>
      <c r="HW64" s="115"/>
      <c r="HX64" s="115"/>
      <c r="HY64" s="115"/>
      <c r="HZ64" s="115"/>
      <c r="IA64" s="115"/>
      <c r="IB64" s="115"/>
      <c r="IC64" s="115"/>
      <c r="ID64" s="115"/>
      <c r="IE64" s="115"/>
      <c r="IF64" s="115"/>
      <c r="IG64" s="115"/>
      <c r="IH64" s="115"/>
      <c r="II64" s="115"/>
      <c r="IJ64" s="115"/>
      <c r="IK64" s="115"/>
      <c r="IL64" s="115"/>
      <c r="IM64" s="115"/>
      <c r="IN64" s="115"/>
      <c r="IO64" s="115"/>
      <c r="IP64" s="115"/>
      <c r="IQ64" s="115"/>
      <c r="IR64" s="115"/>
      <c r="IS64" s="115"/>
      <c r="IT64" s="115"/>
      <c r="IU64" s="115"/>
    </row>
    <row r="65" spans="1:255" s="117" customFormat="1" x14ac:dyDescent="0.2">
      <c r="A65" s="115" t="e">
        <f t="shared" si="4"/>
        <v>#REF!</v>
      </c>
      <c r="B65" s="136" t="s">
        <v>96</v>
      </c>
      <c r="C65" s="144" t="str">
        <f t="shared" si="2"/>
        <v>П1191</v>
      </c>
      <c r="D65" s="145" t="s">
        <v>267</v>
      </c>
      <c r="E65" s="680"/>
      <c r="F65" s="680"/>
      <c r="G65" s="680"/>
      <c r="H65" s="680"/>
      <c r="I65" s="680"/>
      <c r="J65" s="680"/>
      <c r="K65" s="680"/>
      <c r="L65" s="680"/>
      <c r="M65" s="680"/>
      <c r="N65" s="680"/>
      <c r="O65" s="680"/>
      <c r="P65" s="680"/>
      <c r="Q65" s="135">
        <f t="shared" si="3"/>
        <v>0</v>
      </c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15"/>
      <c r="BS65" s="115"/>
      <c r="BT65" s="115"/>
      <c r="BU65" s="115"/>
      <c r="BV65" s="115"/>
      <c r="BW65" s="115"/>
      <c r="BX65" s="115"/>
      <c r="BY65" s="115"/>
      <c r="BZ65" s="115"/>
      <c r="CA65" s="115"/>
      <c r="CB65" s="115"/>
      <c r="CC65" s="115"/>
      <c r="CD65" s="115"/>
      <c r="CE65" s="115"/>
      <c r="CF65" s="115"/>
      <c r="CG65" s="115"/>
      <c r="CH65" s="115"/>
      <c r="CI65" s="115"/>
      <c r="CJ65" s="115"/>
      <c r="CK65" s="115"/>
      <c r="CL65" s="115"/>
      <c r="CM65" s="115"/>
      <c r="CN65" s="115"/>
      <c r="CO65" s="115"/>
      <c r="CP65" s="115"/>
      <c r="CQ65" s="115"/>
      <c r="CR65" s="115"/>
      <c r="CS65" s="115"/>
      <c r="CT65" s="115"/>
      <c r="CU65" s="115"/>
      <c r="CV65" s="115"/>
      <c r="CW65" s="115"/>
      <c r="CX65" s="115"/>
      <c r="CY65" s="115"/>
      <c r="CZ65" s="115"/>
      <c r="DA65" s="115"/>
      <c r="DB65" s="115"/>
      <c r="DC65" s="115"/>
      <c r="DD65" s="115"/>
      <c r="DE65" s="115"/>
      <c r="DF65" s="115"/>
      <c r="DG65" s="115"/>
      <c r="DH65" s="115"/>
      <c r="DI65" s="115"/>
      <c r="DJ65" s="115"/>
      <c r="DK65" s="115"/>
      <c r="DL65" s="115"/>
      <c r="DM65" s="115"/>
      <c r="DN65" s="115"/>
      <c r="DO65" s="115"/>
      <c r="DP65" s="115"/>
      <c r="DQ65" s="115"/>
      <c r="DR65" s="115"/>
      <c r="DS65" s="115"/>
      <c r="DT65" s="115"/>
      <c r="DU65" s="115"/>
      <c r="DV65" s="115"/>
      <c r="DW65" s="115"/>
      <c r="DX65" s="115"/>
      <c r="DY65" s="115"/>
      <c r="DZ65" s="115"/>
      <c r="EA65" s="115"/>
      <c r="EB65" s="115"/>
      <c r="EC65" s="115"/>
      <c r="ED65" s="115"/>
      <c r="EE65" s="115"/>
      <c r="EF65" s="115"/>
      <c r="EG65" s="115"/>
      <c r="EH65" s="115"/>
      <c r="EI65" s="115"/>
      <c r="EJ65" s="115"/>
      <c r="EK65" s="115"/>
      <c r="EL65" s="115"/>
      <c r="EM65" s="115"/>
      <c r="EN65" s="115"/>
      <c r="EO65" s="115"/>
      <c r="EP65" s="115"/>
      <c r="EQ65" s="115"/>
      <c r="ER65" s="115"/>
      <c r="ES65" s="115"/>
      <c r="ET65" s="115"/>
      <c r="EU65" s="115"/>
      <c r="EV65" s="115"/>
      <c r="EW65" s="115"/>
      <c r="EX65" s="115"/>
      <c r="EY65" s="115"/>
      <c r="EZ65" s="115"/>
      <c r="FA65" s="115"/>
      <c r="FB65" s="115"/>
      <c r="FC65" s="115"/>
      <c r="FD65" s="115"/>
      <c r="FE65" s="115"/>
      <c r="FF65" s="115"/>
      <c r="FG65" s="115"/>
      <c r="FH65" s="115"/>
      <c r="FI65" s="115"/>
      <c r="FJ65" s="115"/>
      <c r="FK65" s="115"/>
      <c r="FL65" s="115"/>
      <c r="FM65" s="115"/>
      <c r="FN65" s="115"/>
      <c r="FO65" s="115"/>
      <c r="FP65" s="115"/>
      <c r="FQ65" s="115"/>
      <c r="FR65" s="115"/>
      <c r="FS65" s="115"/>
      <c r="FT65" s="115"/>
      <c r="FU65" s="115"/>
      <c r="FV65" s="115"/>
      <c r="FW65" s="115"/>
      <c r="FX65" s="115"/>
      <c r="FY65" s="115"/>
      <c r="FZ65" s="115"/>
      <c r="GA65" s="115"/>
      <c r="GB65" s="115"/>
      <c r="GC65" s="115"/>
      <c r="GD65" s="115"/>
      <c r="GE65" s="115"/>
      <c r="GF65" s="115"/>
      <c r="GG65" s="115"/>
      <c r="GH65" s="115"/>
      <c r="GI65" s="115"/>
      <c r="GJ65" s="115"/>
      <c r="GK65" s="115"/>
      <c r="GL65" s="115"/>
      <c r="GM65" s="115"/>
      <c r="GN65" s="115"/>
      <c r="GO65" s="115"/>
      <c r="GP65" s="115"/>
      <c r="GQ65" s="115"/>
      <c r="GR65" s="115"/>
      <c r="GS65" s="115"/>
      <c r="GT65" s="115"/>
      <c r="GU65" s="115"/>
      <c r="GV65" s="115"/>
      <c r="GW65" s="115"/>
      <c r="GX65" s="115"/>
      <c r="GY65" s="115"/>
      <c r="GZ65" s="115"/>
      <c r="HA65" s="115"/>
      <c r="HB65" s="115"/>
      <c r="HC65" s="115"/>
      <c r="HD65" s="115"/>
      <c r="HE65" s="115"/>
      <c r="HF65" s="115"/>
      <c r="HG65" s="115"/>
      <c r="HH65" s="115"/>
      <c r="HI65" s="115"/>
      <c r="HJ65" s="115"/>
      <c r="HK65" s="115"/>
      <c r="HL65" s="115"/>
      <c r="HM65" s="115"/>
      <c r="HN65" s="115"/>
      <c r="HO65" s="115"/>
      <c r="HP65" s="115"/>
      <c r="HQ65" s="115"/>
      <c r="HR65" s="115"/>
      <c r="HS65" s="115"/>
      <c r="HT65" s="115"/>
      <c r="HU65" s="115"/>
      <c r="HV65" s="115"/>
      <c r="HW65" s="115"/>
      <c r="HX65" s="115"/>
      <c r="HY65" s="115"/>
      <c r="HZ65" s="115"/>
      <c r="IA65" s="115"/>
      <c r="IB65" s="115"/>
      <c r="IC65" s="115"/>
      <c r="ID65" s="115"/>
      <c r="IE65" s="115"/>
      <c r="IF65" s="115"/>
      <c r="IG65" s="115"/>
      <c r="IH65" s="115"/>
      <c r="II65" s="115"/>
      <c r="IJ65" s="115"/>
      <c r="IK65" s="115"/>
      <c r="IL65" s="115"/>
      <c r="IM65" s="115"/>
      <c r="IN65" s="115"/>
      <c r="IO65" s="115"/>
      <c r="IP65" s="115"/>
      <c r="IQ65" s="115"/>
      <c r="IR65" s="115"/>
      <c r="IS65" s="115"/>
      <c r="IT65" s="115"/>
      <c r="IU65" s="115"/>
    </row>
    <row r="66" spans="1:255" s="117" customFormat="1" x14ac:dyDescent="0.2">
      <c r="A66" s="115" t="e">
        <f t="shared" si="4"/>
        <v>#REF!</v>
      </c>
      <c r="B66" s="136" t="s">
        <v>97</v>
      </c>
      <c r="C66" s="144" t="str">
        <f t="shared" si="2"/>
        <v>П1192</v>
      </c>
      <c r="D66" s="145" t="s">
        <v>267</v>
      </c>
      <c r="E66" s="680"/>
      <c r="F66" s="680"/>
      <c r="G66" s="680"/>
      <c r="H66" s="680"/>
      <c r="I66" s="680"/>
      <c r="J66" s="680"/>
      <c r="K66" s="680"/>
      <c r="L66" s="680"/>
      <c r="M66" s="680"/>
      <c r="N66" s="680"/>
      <c r="O66" s="680"/>
      <c r="P66" s="680"/>
      <c r="Q66" s="135">
        <f t="shared" si="3"/>
        <v>0</v>
      </c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  <c r="BM66" s="115"/>
      <c r="BN66" s="115"/>
      <c r="BO66" s="115"/>
      <c r="BP66" s="115"/>
      <c r="BQ66" s="115"/>
      <c r="BR66" s="115"/>
      <c r="BS66" s="115"/>
      <c r="BT66" s="115"/>
      <c r="BU66" s="115"/>
      <c r="BV66" s="115"/>
      <c r="BW66" s="115"/>
      <c r="BX66" s="115"/>
      <c r="BY66" s="115"/>
      <c r="BZ66" s="115"/>
      <c r="CA66" s="115"/>
      <c r="CB66" s="115"/>
      <c r="CC66" s="115"/>
      <c r="CD66" s="115"/>
      <c r="CE66" s="115"/>
      <c r="CF66" s="115"/>
      <c r="CG66" s="115"/>
      <c r="CH66" s="115"/>
      <c r="CI66" s="115"/>
      <c r="CJ66" s="115"/>
      <c r="CK66" s="115"/>
      <c r="CL66" s="115"/>
      <c r="CM66" s="115"/>
      <c r="CN66" s="115"/>
      <c r="CO66" s="115"/>
      <c r="CP66" s="115"/>
      <c r="CQ66" s="115"/>
      <c r="CR66" s="115"/>
      <c r="CS66" s="115"/>
      <c r="CT66" s="115"/>
      <c r="CU66" s="115"/>
      <c r="CV66" s="115"/>
      <c r="CW66" s="115"/>
      <c r="CX66" s="115"/>
      <c r="CY66" s="115"/>
      <c r="CZ66" s="115"/>
      <c r="DA66" s="115"/>
      <c r="DB66" s="115"/>
      <c r="DC66" s="115"/>
      <c r="DD66" s="115"/>
      <c r="DE66" s="115"/>
      <c r="DF66" s="115"/>
      <c r="DG66" s="115"/>
      <c r="DH66" s="115"/>
      <c r="DI66" s="115"/>
      <c r="DJ66" s="115"/>
      <c r="DK66" s="115"/>
      <c r="DL66" s="115"/>
      <c r="DM66" s="115"/>
      <c r="DN66" s="115"/>
      <c r="DO66" s="115"/>
      <c r="DP66" s="115"/>
      <c r="DQ66" s="115"/>
      <c r="DR66" s="115"/>
      <c r="DS66" s="115"/>
      <c r="DT66" s="115"/>
      <c r="DU66" s="115"/>
      <c r="DV66" s="115"/>
      <c r="DW66" s="115"/>
      <c r="DX66" s="115"/>
      <c r="DY66" s="115"/>
      <c r="DZ66" s="115"/>
      <c r="EA66" s="115"/>
      <c r="EB66" s="115"/>
      <c r="EC66" s="115"/>
      <c r="ED66" s="115"/>
      <c r="EE66" s="115"/>
      <c r="EF66" s="115"/>
      <c r="EG66" s="115"/>
      <c r="EH66" s="115"/>
      <c r="EI66" s="115"/>
      <c r="EJ66" s="115"/>
      <c r="EK66" s="115"/>
      <c r="EL66" s="115"/>
      <c r="EM66" s="115"/>
      <c r="EN66" s="115"/>
      <c r="EO66" s="115"/>
      <c r="EP66" s="115"/>
      <c r="EQ66" s="115"/>
      <c r="ER66" s="115"/>
      <c r="ES66" s="115"/>
      <c r="ET66" s="115"/>
      <c r="EU66" s="115"/>
      <c r="EV66" s="115"/>
      <c r="EW66" s="115"/>
      <c r="EX66" s="115"/>
      <c r="EY66" s="115"/>
      <c r="EZ66" s="115"/>
      <c r="FA66" s="115"/>
      <c r="FB66" s="115"/>
      <c r="FC66" s="115"/>
      <c r="FD66" s="115"/>
      <c r="FE66" s="115"/>
      <c r="FF66" s="115"/>
      <c r="FG66" s="115"/>
      <c r="FH66" s="115"/>
      <c r="FI66" s="115"/>
      <c r="FJ66" s="115"/>
      <c r="FK66" s="115"/>
      <c r="FL66" s="115"/>
      <c r="FM66" s="115"/>
      <c r="FN66" s="115"/>
      <c r="FO66" s="115"/>
      <c r="FP66" s="115"/>
      <c r="FQ66" s="115"/>
      <c r="FR66" s="115"/>
      <c r="FS66" s="115"/>
      <c r="FT66" s="115"/>
      <c r="FU66" s="115"/>
      <c r="FV66" s="115"/>
      <c r="FW66" s="115"/>
      <c r="FX66" s="115"/>
      <c r="FY66" s="115"/>
      <c r="FZ66" s="115"/>
      <c r="GA66" s="115"/>
      <c r="GB66" s="115"/>
      <c r="GC66" s="115"/>
      <c r="GD66" s="115"/>
      <c r="GE66" s="115"/>
      <c r="GF66" s="115"/>
      <c r="GG66" s="115"/>
      <c r="GH66" s="115"/>
      <c r="GI66" s="115"/>
      <c r="GJ66" s="115"/>
      <c r="GK66" s="115"/>
      <c r="GL66" s="115"/>
      <c r="GM66" s="115"/>
      <c r="GN66" s="115"/>
      <c r="GO66" s="115"/>
      <c r="GP66" s="115"/>
      <c r="GQ66" s="115"/>
      <c r="GR66" s="115"/>
      <c r="GS66" s="115"/>
      <c r="GT66" s="115"/>
      <c r="GU66" s="115"/>
      <c r="GV66" s="115"/>
      <c r="GW66" s="115"/>
      <c r="GX66" s="115"/>
      <c r="GY66" s="115"/>
      <c r="GZ66" s="115"/>
      <c r="HA66" s="115"/>
      <c r="HB66" s="115"/>
      <c r="HC66" s="115"/>
      <c r="HD66" s="115"/>
      <c r="HE66" s="115"/>
      <c r="HF66" s="115"/>
      <c r="HG66" s="115"/>
      <c r="HH66" s="115"/>
      <c r="HI66" s="115"/>
      <c r="HJ66" s="115"/>
      <c r="HK66" s="115"/>
      <c r="HL66" s="115"/>
      <c r="HM66" s="115"/>
      <c r="HN66" s="115"/>
      <c r="HO66" s="115"/>
      <c r="HP66" s="115"/>
      <c r="HQ66" s="115"/>
      <c r="HR66" s="115"/>
      <c r="HS66" s="115"/>
      <c r="HT66" s="115"/>
      <c r="HU66" s="115"/>
      <c r="HV66" s="115"/>
      <c r="HW66" s="115"/>
      <c r="HX66" s="115"/>
      <c r="HY66" s="115"/>
      <c r="HZ66" s="115"/>
      <c r="IA66" s="115"/>
      <c r="IB66" s="115"/>
      <c r="IC66" s="115"/>
      <c r="ID66" s="115"/>
      <c r="IE66" s="115"/>
      <c r="IF66" s="115"/>
      <c r="IG66" s="115"/>
      <c r="IH66" s="115"/>
      <c r="II66" s="115"/>
      <c r="IJ66" s="115"/>
      <c r="IK66" s="115"/>
      <c r="IL66" s="115"/>
      <c r="IM66" s="115"/>
      <c r="IN66" s="115"/>
      <c r="IO66" s="115"/>
      <c r="IP66" s="115"/>
      <c r="IQ66" s="115"/>
      <c r="IR66" s="115"/>
      <c r="IS66" s="115"/>
      <c r="IT66" s="115"/>
      <c r="IU66" s="115"/>
    </row>
    <row r="67" spans="1:255" s="117" customFormat="1" x14ac:dyDescent="0.2">
      <c r="A67" s="115" t="e">
        <f t="shared" si="4"/>
        <v>#REF!</v>
      </c>
      <c r="B67" s="136" t="s">
        <v>98</v>
      </c>
      <c r="C67" s="144" t="str">
        <f t="shared" si="2"/>
        <v>П1193</v>
      </c>
      <c r="D67" s="145" t="s">
        <v>267</v>
      </c>
      <c r="E67" s="680"/>
      <c r="F67" s="680"/>
      <c r="G67" s="680"/>
      <c r="H67" s="680"/>
      <c r="I67" s="680"/>
      <c r="J67" s="680"/>
      <c r="K67" s="680"/>
      <c r="L67" s="680"/>
      <c r="M67" s="680"/>
      <c r="N67" s="680"/>
      <c r="O67" s="680"/>
      <c r="P67" s="680"/>
      <c r="Q67" s="135">
        <f t="shared" si="3"/>
        <v>0</v>
      </c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115"/>
      <c r="CD67" s="115"/>
      <c r="CE67" s="115"/>
      <c r="CF67" s="115"/>
      <c r="CG67" s="115"/>
      <c r="CH67" s="115"/>
      <c r="CI67" s="115"/>
      <c r="CJ67" s="115"/>
      <c r="CK67" s="115"/>
      <c r="CL67" s="115"/>
      <c r="CM67" s="115"/>
      <c r="CN67" s="115"/>
      <c r="CO67" s="115"/>
      <c r="CP67" s="115"/>
      <c r="CQ67" s="115"/>
      <c r="CR67" s="115"/>
      <c r="CS67" s="115"/>
      <c r="CT67" s="115"/>
      <c r="CU67" s="115"/>
      <c r="CV67" s="115"/>
      <c r="CW67" s="115"/>
      <c r="CX67" s="115"/>
      <c r="CY67" s="115"/>
      <c r="CZ67" s="115"/>
      <c r="DA67" s="115"/>
      <c r="DB67" s="115"/>
      <c r="DC67" s="115"/>
      <c r="DD67" s="115"/>
      <c r="DE67" s="115"/>
      <c r="DF67" s="115"/>
      <c r="DG67" s="115"/>
      <c r="DH67" s="115"/>
      <c r="DI67" s="115"/>
      <c r="DJ67" s="115"/>
      <c r="DK67" s="115"/>
      <c r="DL67" s="115"/>
      <c r="DM67" s="115"/>
      <c r="DN67" s="115"/>
      <c r="DO67" s="115"/>
      <c r="DP67" s="115"/>
      <c r="DQ67" s="115"/>
      <c r="DR67" s="115"/>
      <c r="DS67" s="115"/>
      <c r="DT67" s="115"/>
      <c r="DU67" s="115"/>
      <c r="DV67" s="115"/>
      <c r="DW67" s="115"/>
      <c r="DX67" s="115"/>
      <c r="DY67" s="115"/>
      <c r="DZ67" s="115"/>
      <c r="EA67" s="115"/>
      <c r="EB67" s="115"/>
      <c r="EC67" s="115"/>
      <c r="ED67" s="115"/>
      <c r="EE67" s="115"/>
      <c r="EF67" s="115"/>
      <c r="EG67" s="115"/>
      <c r="EH67" s="115"/>
      <c r="EI67" s="115"/>
      <c r="EJ67" s="115"/>
      <c r="EK67" s="115"/>
      <c r="EL67" s="115"/>
      <c r="EM67" s="115"/>
      <c r="EN67" s="115"/>
      <c r="EO67" s="115"/>
      <c r="EP67" s="115"/>
      <c r="EQ67" s="115"/>
      <c r="ER67" s="115"/>
      <c r="ES67" s="115"/>
      <c r="ET67" s="115"/>
      <c r="EU67" s="115"/>
      <c r="EV67" s="115"/>
      <c r="EW67" s="115"/>
      <c r="EX67" s="115"/>
      <c r="EY67" s="115"/>
      <c r="EZ67" s="115"/>
      <c r="FA67" s="115"/>
      <c r="FB67" s="115"/>
      <c r="FC67" s="115"/>
      <c r="FD67" s="115"/>
      <c r="FE67" s="115"/>
      <c r="FF67" s="115"/>
      <c r="FG67" s="115"/>
      <c r="FH67" s="115"/>
      <c r="FI67" s="115"/>
      <c r="FJ67" s="115"/>
      <c r="FK67" s="115"/>
      <c r="FL67" s="115"/>
      <c r="FM67" s="115"/>
      <c r="FN67" s="115"/>
      <c r="FO67" s="115"/>
      <c r="FP67" s="115"/>
      <c r="FQ67" s="115"/>
      <c r="FR67" s="115"/>
      <c r="FS67" s="115"/>
      <c r="FT67" s="115"/>
      <c r="FU67" s="115"/>
      <c r="FV67" s="115"/>
      <c r="FW67" s="115"/>
      <c r="FX67" s="115"/>
      <c r="FY67" s="115"/>
      <c r="FZ67" s="115"/>
      <c r="GA67" s="115"/>
      <c r="GB67" s="115"/>
      <c r="GC67" s="115"/>
      <c r="GD67" s="115"/>
      <c r="GE67" s="115"/>
      <c r="GF67" s="115"/>
      <c r="GG67" s="115"/>
      <c r="GH67" s="115"/>
      <c r="GI67" s="115"/>
      <c r="GJ67" s="115"/>
      <c r="GK67" s="115"/>
      <c r="GL67" s="115"/>
      <c r="GM67" s="115"/>
      <c r="GN67" s="115"/>
      <c r="GO67" s="115"/>
      <c r="GP67" s="115"/>
      <c r="GQ67" s="115"/>
      <c r="GR67" s="115"/>
      <c r="GS67" s="115"/>
      <c r="GT67" s="115"/>
      <c r="GU67" s="115"/>
      <c r="GV67" s="115"/>
      <c r="GW67" s="115"/>
      <c r="GX67" s="115"/>
      <c r="GY67" s="115"/>
      <c r="GZ67" s="115"/>
      <c r="HA67" s="115"/>
      <c r="HB67" s="115"/>
      <c r="HC67" s="115"/>
      <c r="HD67" s="115"/>
      <c r="HE67" s="115"/>
      <c r="HF67" s="115"/>
      <c r="HG67" s="115"/>
      <c r="HH67" s="115"/>
      <c r="HI67" s="115"/>
      <c r="HJ67" s="115"/>
      <c r="HK67" s="115"/>
      <c r="HL67" s="115"/>
      <c r="HM67" s="115"/>
      <c r="HN67" s="115"/>
      <c r="HO67" s="115"/>
      <c r="HP67" s="115"/>
      <c r="HQ67" s="115"/>
      <c r="HR67" s="115"/>
      <c r="HS67" s="115"/>
      <c r="HT67" s="115"/>
      <c r="HU67" s="115"/>
      <c r="HV67" s="115"/>
      <c r="HW67" s="115"/>
      <c r="HX67" s="115"/>
      <c r="HY67" s="115"/>
      <c r="HZ67" s="115"/>
      <c r="IA67" s="115"/>
      <c r="IB67" s="115"/>
      <c r="IC67" s="115"/>
      <c r="ID67" s="115"/>
      <c r="IE67" s="115"/>
      <c r="IF67" s="115"/>
      <c r="IG67" s="115"/>
      <c r="IH67" s="115"/>
      <c r="II67" s="115"/>
      <c r="IJ67" s="115"/>
      <c r="IK67" s="115"/>
      <c r="IL67" s="115"/>
      <c r="IM67" s="115"/>
      <c r="IN67" s="115"/>
      <c r="IO67" s="115"/>
      <c r="IP67" s="115"/>
      <c r="IQ67" s="115"/>
      <c r="IR67" s="115"/>
      <c r="IS67" s="115"/>
      <c r="IT67" s="115"/>
      <c r="IU67" s="115"/>
    </row>
    <row r="68" spans="1:255" s="117" customFormat="1" x14ac:dyDescent="0.2">
      <c r="A68" s="115" t="e">
        <f t="shared" si="4"/>
        <v>#REF!</v>
      </c>
      <c r="B68" s="136" t="s">
        <v>99</v>
      </c>
      <c r="C68" s="144" t="str">
        <f t="shared" si="2"/>
        <v>П1194</v>
      </c>
      <c r="D68" s="145" t="s">
        <v>267</v>
      </c>
      <c r="E68" s="680"/>
      <c r="F68" s="680"/>
      <c r="G68" s="680"/>
      <c r="H68" s="680"/>
      <c r="I68" s="680"/>
      <c r="J68" s="680"/>
      <c r="K68" s="680"/>
      <c r="L68" s="680"/>
      <c r="M68" s="680"/>
      <c r="N68" s="680"/>
      <c r="O68" s="680"/>
      <c r="P68" s="680"/>
      <c r="Q68" s="135">
        <f t="shared" si="3"/>
        <v>0</v>
      </c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5"/>
      <c r="DN68" s="115"/>
      <c r="DO68" s="115"/>
      <c r="DP68" s="115"/>
      <c r="DQ68" s="115"/>
      <c r="DR68" s="115"/>
      <c r="DS68" s="115"/>
      <c r="DT68" s="115"/>
      <c r="DU68" s="115"/>
      <c r="DV68" s="115"/>
      <c r="DW68" s="115"/>
      <c r="DX68" s="115"/>
      <c r="DY68" s="115"/>
      <c r="DZ68" s="115"/>
      <c r="EA68" s="115"/>
      <c r="EB68" s="115"/>
      <c r="EC68" s="115"/>
      <c r="ED68" s="115"/>
      <c r="EE68" s="115"/>
      <c r="EF68" s="115"/>
      <c r="EG68" s="115"/>
      <c r="EH68" s="115"/>
      <c r="EI68" s="115"/>
      <c r="EJ68" s="115"/>
      <c r="EK68" s="115"/>
      <c r="EL68" s="115"/>
      <c r="EM68" s="115"/>
      <c r="EN68" s="115"/>
      <c r="EO68" s="115"/>
      <c r="EP68" s="115"/>
      <c r="EQ68" s="115"/>
      <c r="ER68" s="115"/>
      <c r="ES68" s="115"/>
      <c r="ET68" s="115"/>
      <c r="EU68" s="115"/>
      <c r="EV68" s="115"/>
      <c r="EW68" s="115"/>
      <c r="EX68" s="115"/>
      <c r="EY68" s="115"/>
      <c r="EZ68" s="115"/>
      <c r="FA68" s="115"/>
      <c r="FB68" s="115"/>
      <c r="FC68" s="115"/>
      <c r="FD68" s="115"/>
      <c r="FE68" s="115"/>
      <c r="FF68" s="115"/>
      <c r="FG68" s="115"/>
      <c r="FH68" s="115"/>
      <c r="FI68" s="115"/>
      <c r="FJ68" s="115"/>
      <c r="FK68" s="115"/>
      <c r="FL68" s="115"/>
      <c r="FM68" s="115"/>
      <c r="FN68" s="115"/>
      <c r="FO68" s="115"/>
      <c r="FP68" s="115"/>
      <c r="FQ68" s="115"/>
      <c r="FR68" s="115"/>
      <c r="FS68" s="115"/>
      <c r="FT68" s="115"/>
      <c r="FU68" s="115"/>
      <c r="FV68" s="115"/>
      <c r="FW68" s="115"/>
      <c r="FX68" s="115"/>
      <c r="FY68" s="115"/>
      <c r="FZ68" s="115"/>
      <c r="GA68" s="115"/>
      <c r="GB68" s="115"/>
      <c r="GC68" s="115"/>
      <c r="GD68" s="115"/>
      <c r="GE68" s="115"/>
      <c r="GF68" s="115"/>
      <c r="GG68" s="115"/>
      <c r="GH68" s="115"/>
      <c r="GI68" s="115"/>
      <c r="GJ68" s="115"/>
      <c r="GK68" s="115"/>
      <c r="GL68" s="115"/>
      <c r="GM68" s="115"/>
      <c r="GN68" s="115"/>
      <c r="GO68" s="115"/>
      <c r="GP68" s="115"/>
      <c r="GQ68" s="115"/>
      <c r="GR68" s="115"/>
      <c r="GS68" s="115"/>
      <c r="GT68" s="115"/>
      <c r="GU68" s="115"/>
      <c r="GV68" s="115"/>
      <c r="GW68" s="115"/>
      <c r="GX68" s="115"/>
      <c r="GY68" s="115"/>
      <c r="GZ68" s="115"/>
      <c r="HA68" s="115"/>
      <c r="HB68" s="115"/>
      <c r="HC68" s="115"/>
      <c r="HD68" s="115"/>
      <c r="HE68" s="115"/>
      <c r="HF68" s="115"/>
      <c r="HG68" s="115"/>
      <c r="HH68" s="115"/>
      <c r="HI68" s="115"/>
      <c r="HJ68" s="115"/>
      <c r="HK68" s="115"/>
      <c r="HL68" s="115"/>
      <c r="HM68" s="115"/>
      <c r="HN68" s="115"/>
      <c r="HO68" s="115"/>
      <c r="HP68" s="115"/>
      <c r="HQ68" s="115"/>
      <c r="HR68" s="115"/>
      <c r="HS68" s="115"/>
      <c r="HT68" s="115"/>
      <c r="HU68" s="115"/>
      <c r="HV68" s="115"/>
      <c r="HW68" s="115"/>
      <c r="HX68" s="115"/>
      <c r="HY68" s="115"/>
      <c r="HZ68" s="115"/>
      <c r="IA68" s="115"/>
      <c r="IB68" s="115"/>
      <c r="IC68" s="115"/>
      <c r="ID68" s="115"/>
      <c r="IE68" s="115"/>
      <c r="IF68" s="115"/>
      <c r="IG68" s="115"/>
      <c r="IH68" s="115"/>
      <c r="II68" s="115"/>
      <c r="IJ68" s="115"/>
      <c r="IK68" s="115"/>
      <c r="IL68" s="115"/>
      <c r="IM68" s="115"/>
      <c r="IN68" s="115"/>
      <c r="IO68" s="115"/>
      <c r="IP68" s="115"/>
      <c r="IQ68" s="115"/>
      <c r="IR68" s="115"/>
      <c r="IS68" s="115"/>
      <c r="IT68" s="115"/>
      <c r="IU68" s="115"/>
    </row>
    <row r="69" spans="1:255" s="117" customFormat="1" x14ac:dyDescent="0.2">
      <c r="A69" s="115" t="e">
        <f t="shared" si="4"/>
        <v>#REF!</v>
      </c>
      <c r="B69" s="136" t="s">
        <v>100</v>
      </c>
      <c r="C69" s="144" t="str">
        <f t="shared" si="2"/>
        <v>П1195</v>
      </c>
      <c r="D69" s="145" t="s">
        <v>267</v>
      </c>
      <c r="E69" s="680"/>
      <c r="F69" s="680"/>
      <c r="G69" s="680"/>
      <c r="H69" s="680"/>
      <c r="I69" s="680"/>
      <c r="J69" s="680"/>
      <c r="K69" s="680"/>
      <c r="L69" s="680"/>
      <c r="M69" s="680"/>
      <c r="N69" s="680"/>
      <c r="O69" s="680"/>
      <c r="P69" s="680"/>
      <c r="Q69" s="135">
        <f t="shared" si="3"/>
        <v>0</v>
      </c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115"/>
      <c r="CD69" s="115"/>
      <c r="CE69" s="115"/>
      <c r="CF69" s="115"/>
      <c r="CG69" s="115"/>
      <c r="CH69" s="115"/>
      <c r="CI69" s="115"/>
      <c r="CJ69" s="115"/>
      <c r="CK69" s="115"/>
      <c r="CL69" s="115"/>
      <c r="CM69" s="115"/>
      <c r="CN69" s="115"/>
      <c r="CO69" s="115"/>
      <c r="CP69" s="115"/>
      <c r="CQ69" s="115"/>
      <c r="CR69" s="115"/>
      <c r="CS69" s="115"/>
      <c r="CT69" s="115"/>
      <c r="CU69" s="115"/>
      <c r="CV69" s="115"/>
      <c r="CW69" s="115"/>
      <c r="CX69" s="115"/>
      <c r="CY69" s="115"/>
      <c r="CZ69" s="115"/>
      <c r="DA69" s="115"/>
      <c r="DB69" s="115"/>
      <c r="DC69" s="115"/>
      <c r="DD69" s="115"/>
      <c r="DE69" s="115"/>
      <c r="DF69" s="115"/>
      <c r="DG69" s="115"/>
      <c r="DH69" s="115"/>
      <c r="DI69" s="115"/>
      <c r="DJ69" s="115"/>
      <c r="DK69" s="115"/>
      <c r="DL69" s="115"/>
      <c r="DM69" s="115"/>
      <c r="DN69" s="115"/>
      <c r="DO69" s="115"/>
      <c r="DP69" s="115"/>
      <c r="DQ69" s="115"/>
      <c r="DR69" s="115"/>
      <c r="DS69" s="115"/>
      <c r="DT69" s="115"/>
      <c r="DU69" s="115"/>
      <c r="DV69" s="115"/>
      <c r="DW69" s="115"/>
      <c r="DX69" s="115"/>
      <c r="DY69" s="115"/>
      <c r="DZ69" s="115"/>
      <c r="EA69" s="115"/>
      <c r="EB69" s="115"/>
      <c r="EC69" s="115"/>
      <c r="ED69" s="115"/>
      <c r="EE69" s="115"/>
      <c r="EF69" s="115"/>
      <c r="EG69" s="115"/>
      <c r="EH69" s="115"/>
      <c r="EI69" s="115"/>
      <c r="EJ69" s="115"/>
      <c r="EK69" s="115"/>
      <c r="EL69" s="115"/>
      <c r="EM69" s="115"/>
      <c r="EN69" s="115"/>
      <c r="EO69" s="115"/>
      <c r="EP69" s="115"/>
      <c r="EQ69" s="115"/>
      <c r="ER69" s="115"/>
      <c r="ES69" s="115"/>
      <c r="ET69" s="115"/>
      <c r="EU69" s="115"/>
      <c r="EV69" s="115"/>
      <c r="EW69" s="115"/>
      <c r="EX69" s="115"/>
      <c r="EY69" s="115"/>
      <c r="EZ69" s="115"/>
      <c r="FA69" s="115"/>
      <c r="FB69" s="115"/>
      <c r="FC69" s="115"/>
      <c r="FD69" s="115"/>
      <c r="FE69" s="115"/>
      <c r="FF69" s="115"/>
      <c r="FG69" s="115"/>
      <c r="FH69" s="115"/>
      <c r="FI69" s="115"/>
      <c r="FJ69" s="115"/>
      <c r="FK69" s="115"/>
      <c r="FL69" s="115"/>
      <c r="FM69" s="115"/>
      <c r="FN69" s="115"/>
      <c r="FO69" s="115"/>
      <c r="FP69" s="115"/>
      <c r="FQ69" s="115"/>
      <c r="FR69" s="115"/>
      <c r="FS69" s="115"/>
      <c r="FT69" s="115"/>
      <c r="FU69" s="115"/>
      <c r="FV69" s="115"/>
      <c r="FW69" s="115"/>
      <c r="FX69" s="115"/>
      <c r="FY69" s="115"/>
      <c r="FZ69" s="115"/>
      <c r="GA69" s="115"/>
      <c r="GB69" s="115"/>
      <c r="GC69" s="115"/>
      <c r="GD69" s="115"/>
      <c r="GE69" s="115"/>
      <c r="GF69" s="115"/>
      <c r="GG69" s="115"/>
      <c r="GH69" s="115"/>
      <c r="GI69" s="115"/>
      <c r="GJ69" s="115"/>
      <c r="GK69" s="115"/>
      <c r="GL69" s="115"/>
      <c r="GM69" s="115"/>
      <c r="GN69" s="115"/>
      <c r="GO69" s="115"/>
      <c r="GP69" s="115"/>
      <c r="GQ69" s="115"/>
      <c r="GR69" s="115"/>
      <c r="GS69" s="115"/>
      <c r="GT69" s="115"/>
      <c r="GU69" s="115"/>
      <c r="GV69" s="115"/>
      <c r="GW69" s="115"/>
      <c r="GX69" s="115"/>
      <c r="GY69" s="115"/>
      <c r="GZ69" s="115"/>
      <c r="HA69" s="115"/>
      <c r="HB69" s="115"/>
      <c r="HC69" s="115"/>
      <c r="HD69" s="115"/>
      <c r="HE69" s="115"/>
      <c r="HF69" s="115"/>
      <c r="HG69" s="115"/>
      <c r="HH69" s="115"/>
      <c r="HI69" s="115"/>
      <c r="HJ69" s="115"/>
      <c r="HK69" s="115"/>
      <c r="HL69" s="115"/>
      <c r="HM69" s="115"/>
      <c r="HN69" s="115"/>
      <c r="HO69" s="115"/>
      <c r="HP69" s="115"/>
      <c r="HQ69" s="115"/>
      <c r="HR69" s="115"/>
      <c r="HS69" s="115"/>
      <c r="HT69" s="115"/>
      <c r="HU69" s="115"/>
      <c r="HV69" s="115"/>
      <c r="HW69" s="115"/>
      <c r="HX69" s="115"/>
      <c r="HY69" s="115"/>
      <c r="HZ69" s="115"/>
      <c r="IA69" s="115"/>
      <c r="IB69" s="115"/>
      <c r="IC69" s="115"/>
      <c r="ID69" s="115"/>
      <c r="IE69" s="115"/>
      <c r="IF69" s="115"/>
      <c r="IG69" s="115"/>
      <c r="IH69" s="115"/>
      <c r="II69" s="115"/>
      <c r="IJ69" s="115"/>
      <c r="IK69" s="115"/>
      <c r="IL69" s="115"/>
      <c r="IM69" s="115"/>
      <c r="IN69" s="115"/>
      <c r="IO69" s="115"/>
      <c r="IP69" s="115"/>
      <c r="IQ69" s="115"/>
      <c r="IR69" s="115"/>
      <c r="IS69" s="115"/>
      <c r="IT69" s="115"/>
      <c r="IU69" s="115"/>
    </row>
    <row r="70" spans="1:255" s="117" customFormat="1" x14ac:dyDescent="0.2">
      <c r="A70" s="115" t="e">
        <f t="shared" si="4"/>
        <v>#REF!</v>
      </c>
      <c r="B70" s="136" t="s">
        <v>101</v>
      </c>
      <c r="C70" s="144" t="str">
        <f t="shared" si="2"/>
        <v>П1196</v>
      </c>
      <c r="D70" s="145" t="s">
        <v>267</v>
      </c>
      <c r="E70" s="680"/>
      <c r="F70" s="680"/>
      <c r="G70" s="680"/>
      <c r="H70" s="680"/>
      <c r="I70" s="680"/>
      <c r="J70" s="680"/>
      <c r="K70" s="680"/>
      <c r="L70" s="680"/>
      <c r="M70" s="680"/>
      <c r="N70" s="680"/>
      <c r="O70" s="680"/>
      <c r="P70" s="680"/>
      <c r="Q70" s="135">
        <f t="shared" si="3"/>
        <v>0</v>
      </c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  <c r="BY70" s="115"/>
      <c r="BZ70" s="115"/>
      <c r="CA70" s="115"/>
      <c r="CB70" s="115"/>
      <c r="CC70" s="115"/>
      <c r="CD70" s="115"/>
      <c r="CE70" s="115"/>
      <c r="CF70" s="115"/>
      <c r="CG70" s="115"/>
      <c r="CH70" s="115"/>
      <c r="CI70" s="115"/>
      <c r="CJ70" s="115"/>
      <c r="CK70" s="115"/>
      <c r="CL70" s="115"/>
      <c r="CM70" s="115"/>
      <c r="CN70" s="115"/>
      <c r="CO70" s="115"/>
      <c r="CP70" s="115"/>
      <c r="CQ70" s="115"/>
      <c r="CR70" s="115"/>
      <c r="CS70" s="115"/>
      <c r="CT70" s="115"/>
      <c r="CU70" s="115"/>
      <c r="CV70" s="115"/>
      <c r="CW70" s="115"/>
      <c r="CX70" s="115"/>
      <c r="CY70" s="115"/>
      <c r="CZ70" s="115"/>
      <c r="DA70" s="115"/>
      <c r="DB70" s="115"/>
      <c r="DC70" s="115"/>
      <c r="DD70" s="115"/>
      <c r="DE70" s="115"/>
      <c r="DF70" s="115"/>
      <c r="DG70" s="115"/>
      <c r="DH70" s="115"/>
      <c r="DI70" s="115"/>
      <c r="DJ70" s="115"/>
      <c r="DK70" s="115"/>
      <c r="DL70" s="115"/>
      <c r="DM70" s="115"/>
      <c r="DN70" s="115"/>
      <c r="DO70" s="115"/>
      <c r="DP70" s="115"/>
      <c r="DQ70" s="115"/>
      <c r="DR70" s="115"/>
      <c r="DS70" s="115"/>
      <c r="DT70" s="115"/>
      <c r="DU70" s="115"/>
      <c r="DV70" s="115"/>
      <c r="DW70" s="115"/>
      <c r="DX70" s="115"/>
      <c r="DY70" s="115"/>
      <c r="DZ70" s="115"/>
      <c r="EA70" s="115"/>
      <c r="EB70" s="115"/>
      <c r="EC70" s="115"/>
      <c r="ED70" s="115"/>
      <c r="EE70" s="115"/>
      <c r="EF70" s="115"/>
      <c r="EG70" s="115"/>
      <c r="EH70" s="115"/>
      <c r="EI70" s="115"/>
      <c r="EJ70" s="115"/>
      <c r="EK70" s="115"/>
      <c r="EL70" s="115"/>
      <c r="EM70" s="115"/>
      <c r="EN70" s="115"/>
      <c r="EO70" s="115"/>
      <c r="EP70" s="115"/>
      <c r="EQ70" s="115"/>
      <c r="ER70" s="115"/>
      <c r="ES70" s="115"/>
      <c r="ET70" s="115"/>
      <c r="EU70" s="115"/>
      <c r="EV70" s="115"/>
      <c r="EW70" s="115"/>
      <c r="EX70" s="115"/>
      <c r="EY70" s="115"/>
      <c r="EZ70" s="115"/>
      <c r="FA70" s="115"/>
      <c r="FB70" s="115"/>
      <c r="FC70" s="115"/>
      <c r="FD70" s="115"/>
      <c r="FE70" s="115"/>
      <c r="FF70" s="115"/>
      <c r="FG70" s="115"/>
      <c r="FH70" s="115"/>
      <c r="FI70" s="115"/>
      <c r="FJ70" s="115"/>
      <c r="FK70" s="115"/>
      <c r="FL70" s="115"/>
      <c r="FM70" s="115"/>
      <c r="FN70" s="115"/>
      <c r="FO70" s="115"/>
      <c r="FP70" s="115"/>
      <c r="FQ70" s="115"/>
      <c r="FR70" s="115"/>
      <c r="FS70" s="115"/>
      <c r="FT70" s="115"/>
      <c r="FU70" s="115"/>
      <c r="FV70" s="115"/>
      <c r="FW70" s="115"/>
      <c r="FX70" s="115"/>
      <c r="FY70" s="115"/>
      <c r="FZ70" s="115"/>
      <c r="GA70" s="115"/>
      <c r="GB70" s="115"/>
      <c r="GC70" s="115"/>
      <c r="GD70" s="115"/>
      <c r="GE70" s="115"/>
      <c r="GF70" s="115"/>
      <c r="GG70" s="115"/>
      <c r="GH70" s="115"/>
      <c r="GI70" s="115"/>
      <c r="GJ70" s="115"/>
      <c r="GK70" s="115"/>
      <c r="GL70" s="115"/>
      <c r="GM70" s="115"/>
      <c r="GN70" s="115"/>
      <c r="GO70" s="115"/>
      <c r="GP70" s="115"/>
      <c r="GQ70" s="115"/>
      <c r="GR70" s="115"/>
      <c r="GS70" s="115"/>
      <c r="GT70" s="115"/>
      <c r="GU70" s="115"/>
      <c r="GV70" s="115"/>
      <c r="GW70" s="115"/>
      <c r="GX70" s="115"/>
      <c r="GY70" s="115"/>
      <c r="GZ70" s="115"/>
      <c r="HA70" s="115"/>
      <c r="HB70" s="115"/>
      <c r="HC70" s="115"/>
      <c r="HD70" s="115"/>
      <c r="HE70" s="115"/>
      <c r="HF70" s="115"/>
      <c r="HG70" s="115"/>
      <c r="HH70" s="115"/>
      <c r="HI70" s="115"/>
      <c r="HJ70" s="115"/>
      <c r="HK70" s="115"/>
      <c r="HL70" s="115"/>
      <c r="HM70" s="115"/>
      <c r="HN70" s="115"/>
      <c r="HO70" s="115"/>
      <c r="HP70" s="115"/>
      <c r="HQ70" s="115"/>
      <c r="HR70" s="115"/>
      <c r="HS70" s="115"/>
      <c r="HT70" s="115"/>
      <c r="HU70" s="115"/>
      <c r="HV70" s="115"/>
      <c r="HW70" s="115"/>
      <c r="HX70" s="115"/>
      <c r="HY70" s="115"/>
      <c r="HZ70" s="115"/>
      <c r="IA70" s="115"/>
      <c r="IB70" s="115"/>
      <c r="IC70" s="115"/>
      <c r="ID70" s="115"/>
      <c r="IE70" s="115"/>
      <c r="IF70" s="115"/>
      <c r="IG70" s="115"/>
      <c r="IH70" s="115"/>
      <c r="II70" s="115"/>
      <c r="IJ70" s="115"/>
      <c r="IK70" s="115"/>
      <c r="IL70" s="115"/>
      <c r="IM70" s="115"/>
      <c r="IN70" s="115"/>
      <c r="IO70" s="115"/>
      <c r="IP70" s="115"/>
      <c r="IQ70" s="115"/>
      <c r="IR70" s="115"/>
      <c r="IS70" s="115"/>
      <c r="IT70" s="115"/>
      <c r="IU70" s="115"/>
    </row>
    <row r="71" spans="1:255" s="117" customFormat="1" x14ac:dyDescent="0.2">
      <c r="A71" s="115" t="e">
        <f t="shared" si="4"/>
        <v>#REF!</v>
      </c>
      <c r="B71" s="136" t="s">
        <v>102</v>
      </c>
      <c r="C71" s="144" t="str">
        <f t="shared" si="2"/>
        <v>П1197</v>
      </c>
      <c r="D71" s="145" t="s">
        <v>267</v>
      </c>
      <c r="E71" s="680"/>
      <c r="F71" s="680"/>
      <c r="G71" s="680"/>
      <c r="H71" s="680"/>
      <c r="I71" s="680"/>
      <c r="J71" s="680"/>
      <c r="K71" s="680"/>
      <c r="L71" s="680"/>
      <c r="M71" s="680"/>
      <c r="N71" s="680"/>
      <c r="O71" s="680"/>
      <c r="P71" s="680"/>
      <c r="Q71" s="135">
        <f t="shared" si="3"/>
        <v>0</v>
      </c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5"/>
      <c r="CM71" s="115"/>
      <c r="CN71" s="115"/>
      <c r="CO71" s="115"/>
      <c r="CP71" s="115"/>
      <c r="CQ71" s="115"/>
      <c r="CR71" s="115"/>
      <c r="CS71" s="115"/>
      <c r="CT71" s="115"/>
      <c r="CU71" s="115"/>
      <c r="CV71" s="115"/>
      <c r="CW71" s="115"/>
      <c r="CX71" s="115"/>
      <c r="CY71" s="115"/>
      <c r="CZ71" s="115"/>
      <c r="DA71" s="115"/>
      <c r="DB71" s="115"/>
      <c r="DC71" s="115"/>
      <c r="DD71" s="115"/>
      <c r="DE71" s="115"/>
      <c r="DF71" s="115"/>
      <c r="DG71" s="115"/>
      <c r="DH71" s="115"/>
      <c r="DI71" s="115"/>
      <c r="DJ71" s="115"/>
      <c r="DK71" s="115"/>
      <c r="DL71" s="115"/>
      <c r="DM71" s="115"/>
      <c r="DN71" s="115"/>
      <c r="DO71" s="115"/>
      <c r="DP71" s="115"/>
      <c r="DQ71" s="115"/>
      <c r="DR71" s="115"/>
      <c r="DS71" s="115"/>
      <c r="DT71" s="115"/>
      <c r="DU71" s="115"/>
      <c r="DV71" s="115"/>
      <c r="DW71" s="115"/>
      <c r="DX71" s="115"/>
      <c r="DY71" s="115"/>
      <c r="DZ71" s="115"/>
      <c r="EA71" s="115"/>
      <c r="EB71" s="115"/>
      <c r="EC71" s="115"/>
      <c r="ED71" s="115"/>
      <c r="EE71" s="115"/>
      <c r="EF71" s="115"/>
      <c r="EG71" s="115"/>
      <c r="EH71" s="115"/>
      <c r="EI71" s="115"/>
      <c r="EJ71" s="115"/>
      <c r="EK71" s="115"/>
      <c r="EL71" s="115"/>
      <c r="EM71" s="115"/>
      <c r="EN71" s="115"/>
      <c r="EO71" s="115"/>
      <c r="EP71" s="115"/>
      <c r="EQ71" s="115"/>
      <c r="ER71" s="115"/>
      <c r="ES71" s="115"/>
      <c r="ET71" s="115"/>
      <c r="EU71" s="115"/>
      <c r="EV71" s="115"/>
      <c r="EW71" s="115"/>
      <c r="EX71" s="115"/>
      <c r="EY71" s="115"/>
      <c r="EZ71" s="115"/>
      <c r="FA71" s="115"/>
      <c r="FB71" s="115"/>
      <c r="FC71" s="115"/>
      <c r="FD71" s="115"/>
      <c r="FE71" s="115"/>
      <c r="FF71" s="115"/>
      <c r="FG71" s="115"/>
      <c r="FH71" s="115"/>
      <c r="FI71" s="115"/>
      <c r="FJ71" s="115"/>
      <c r="FK71" s="115"/>
      <c r="FL71" s="115"/>
      <c r="FM71" s="115"/>
      <c r="FN71" s="115"/>
      <c r="FO71" s="115"/>
      <c r="FP71" s="115"/>
      <c r="FQ71" s="115"/>
      <c r="FR71" s="115"/>
      <c r="FS71" s="115"/>
      <c r="FT71" s="115"/>
      <c r="FU71" s="115"/>
      <c r="FV71" s="115"/>
      <c r="FW71" s="115"/>
      <c r="FX71" s="115"/>
      <c r="FY71" s="115"/>
      <c r="FZ71" s="115"/>
      <c r="GA71" s="115"/>
      <c r="GB71" s="115"/>
      <c r="GC71" s="115"/>
      <c r="GD71" s="115"/>
      <c r="GE71" s="115"/>
      <c r="GF71" s="115"/>
      <c r="GG71" s="115"/>
      <c r="GH71" s="115"/>
      <c r="GI71" s="115"/>
      <c r="GJ71" s="115"/>
      <c r="GK71" s="115"/>
      <c r="GL71" s="115"/>
      <c r="GM71" s="115"/>
      <c r="GN71" s="115"/>
      <c r="GO71" s="115"/>
      <c r="GP71" s="115"/>
      <c r="GQ71" s="115"/>
      <c r="GR71" s="115"/>
      <c r="GS71" s="115"/>
      <c r="GT71" s="115"/>
      <c r="GU71" s="115"/>
      <c r="GV71" s="115"/>
      <c r="GW71" s="115"/>
      <c r="GX71" s="115"/>
      <c r="GY71" s="115"/>
      <c r="GZ71" s="115"/>
      <c r="HA71" s="115"/>
      <c r="HB71" s="115"/>
      <c r="HC71" s="115"/>
      <c r="HD71" s="115"/>
      <c r="HE71" s="115"/>
      <c r="HF71" s="115"/>
      <c r="HG71" s="115"/>
      <c r="HH71" s="115"/>
      <c r="HI71" s="115"/>
      <c r="HJ71" s="115"/>
      <c r="HK71" s="115"/>
      <c r="HL71" s="115"/>
      <c r="HM71" s="115"/>
      <c r="HN71" s="115"/>
      <c r="HO71" s="115"/>
      <c r="HP71" s="115"/>
      <c r="HQ71" s="115"/>
      <c r="HR71" s="115"/>
      <c r="HS71" s="115"/>
      <c r="HT71" s="115"/>
      <c r="HU71" s="115"/>
      <c r="HV71" s="115"/>
      <c r="HW71" s="115"/>
      <c r="HX71" s="115"/>
      <c r="HY71" s="115"/>
      <c r="HZ71" s="115"/>
      <c r="IA71" s="115"/>
      <c r="IB71" s="115"/>
      <c r="IC71" s="115"/>
      <c r="ID71" s="115"/>
      <c r="IE71" s="115"/>
      <c r="IF71" s="115"/>
      <c r="IG71" s="115"/>
      <c r="IH71" s="115"/>
      <c r="II71" s="115"/>
      <c r="IJ71" s="115"/>
      <c r="IK71" s="115"/>
      <c r="IL71" s="115"/>
      <c r="IM71" s="115"/>
      <c r="IN71" s="115"/>
      <c r="IO71" s="115"/>
      <c r="IP71" s="115"/>
      <c r="IQ71" s="115"/>
      <c r="IR71" s="115"/>
      <c r="IS71" s="115"/>
      <c r="IT71" s="115"/>
      <c r="IU71" s="115"/>
    </row>
    <row r="72" spans="1:255" s="117" customFormat="1" x14ac:dyDescent="0.2">
      <c r="A72" s="115" t="e">
        <f t="shared" si="4"/>
        <v>#REF!</v>
      </c>
      <c r="B72" s="136" t="s">
        <v>103</v>
      </c>
      <c r="C72" s="144" t="str">
        <f t="shared" si="2"/>
        <v>П1198</v>
      </c>
      <c r="D72" s="145" t="s">
        <v>267</v>
      </c>
      <c r="E72" s="680"/>
      <c r="F72" s="680"/>
      <c r="G72" s="680"/>
      <c r="H72" s="680"/>
      <c r="I72" s="680"/>
      <c r="J72" s="680"/>
      <c r="K72" s="680"/>
      <c r="L72" s="680"/>
      <c r="M72" s="680"/>
      <c r="N72" s="680"/>
      <c r="O72" s="680"/>
      <c r="P72" s="680"/>
      <c r="Q72" s="135">
        <f t="shared" si="3"/>
        <v>0</v>
      </c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15"/>
      <c r="CE72" s="115"/>
      <c r="CF72" s="115"/>
      <c r="CG72" s="115"/>
      <c r="CH72" s="115"/>
      <c r="CI72" s="115"/>
      <c r="CJ72" s="115"/>
      <c r="CK72" s="115"/>
      <c r="CL72" s="115"/>
      <c r="CM72" s="115"/>
      <c r="CN72" s="115"/>
      <c r="CO72" s="115"/>
      <c r="CP72" s="115"/>
      <c r="CQ72" s="115"/>
      <c r="CR72" s="115"/>
      <c r="CS72" s="115"/>
      <c r="CT72" s="115"/>
      <c r="CU72" s="115"/>
      <c r="CV72" s="115"/>
      <c r="CW72" s="115"/>
      <c r="CX72" s="115"/>
      <c r="CY72" s="115"/>
      <c r="CZ72" s="115"/>
      <c r="DA72" s="115"/>
      <c r="DB72" s="115"/>
      <c r="DC72" s="115"/>
      <c r="DD72" s="115"/>
      <c r="DE72" s="115"/>
      <c r="DF72" s="115"/>
      <c r="DG72" s="115"/>
      <c r="DH72" s="115"/>
      <c r="DI72" s="115"/>
      <c r="DJ72" s="115"/>
      <c r="DK72" s="115"/>
      <c r="DL72" s="115"/>
      <c r="DM72" s="115"/>
      <c r="DN72" s="115"/>
      <c r="DO72" s="115"/>
      <c r="DP72" s="115"/>
      <c r="DQ72" s="115"/>
      <c r="DR72" s="115"/>
      <c r="DS72" s="115"/>
      <c r="DT72" s="115"/>
      <c r="DU72" s="115"/>
      <c r="DV72" s="115"/>
      <c r="DW72" s="115"/>
      <c r="DX72" s="115"/>
      <c r="DY72" s="115"/>
      <c r="DZ72" s="115"/>
      <c r="EA72" s="115"/>
      <c r="EB72" s="115"/>
      <c r="EC72" s="115"/>
      <c r="ED72" s="115"/>
      <c r="EE72" s="115"/>
      <c r="EF72" s="115"/>
      <c r="EG72" s="115"/>
      <c r="EH72" s="115"/>
      <c r="EI72" s="115"/>
      <c r="EJ72" s="115"/>
      <c r="EK72" s="115"/>
      <c r="EL72" s="115"/>
      <c r="EM72" s="115"/>
      <c r="EN72" s="115"/>
      <c r="EO72" s="115"/>
      <c r="EP72" s="115"/>
      <c r="EQ72" s="115"/>
      <c r="ER72" s="115"/>
      <c r="ES72" s="115"/>
      <c r="ET72" s="115"/>
      <c r="EU72" s="115"/>
      <c r="EV72" s="115"/>
      <c r="EW72" s="115"/>
      <c r="EX72" s="115"/>
      <c r="EY72" s="115"/>
      <c r="EZ72" s="115"/>
      <c r="FA72" s="115"/>
      <c r="FB72" s="115"/>
      <c r="FC72" s="115"/>
      <c r="FD72" s="115"/>
      <c r="FE72" s="115"/>
      <c r="FF72" s="115"/>
      <c r="FG72" s="115"/>
      <c r="FH72" s="115"/>
      <c r="FI72" s="115"/>
      <c r="FJ72" s="115"/>
      <c r="FK72" s="115"/>
      <c r="FL72" s="115"/>
      <c r="FM72" s="115"/>
      <c r="FN72" s="115"/>
      <c r="FO72" s="115"/>
      <c r="FP72" s="115"/>
      <c r="FQ72" s="115"/>
      <c r="FR72" s="115"/>
      <c r="FS72" s="115"/>
      <c r="FT72" s="115"/>
      <c r="FU72" s="115"/>
      <c r="FV72" s="115"/>
      <c r="FW72" s="115"/>
      <c r="FX72" s="115"/>
      <c r="FY72" s="115"/>
      <c r="FZ72" s="115"/>
      <c r="GA72" s="115"/>
      <c r="GB72" s="115"/>
      <c r="GC72" s="115"/>
      <c r="GD72" s="115"/>
      <c r="GE72" s="115"/>
      <c r="GF72" s="115"/>
      <c r="GG72" s="115"/>
      <c r="GH72" s="115"/>
      <c r="GI72" s="115"/>
      <c r="GJ72" s="115"/>
      <c r="GK72" s="115"/>
      <c r="GL72" s="115"/>
      <c r="GM72" s="115"/>
      <c r="GN72" s="115"/>
      <c r="GO72" s="115"/>
      <c r="GP72" s="115"/>
      <c r="GQ72" s="115"/>
      <c r="GR72" s="115"/>
      <c r="GS72" s="115"/>
      <c r="GT72" s="115"/>
      <c r="GU72" s="115"/>
      <c r="GV72" s="115"/>
      <c r="GW72" s="115"/>
      <c r="GX72" s="115"/>
      <c r="GY72" s="115"/>
      <c r="GZ72" s="115"/>
      <c r="HA72" s="115"/>
      <c r="HB72" s="115"/>
      <c r="HC72" s="115"/>
      <c r="HD72" s="115"/>
      <c r="HE72" s="115"/>
      <c r="HF72" s="115"/>
      <c r="HG72" s="115"/>
      <c r="HH72" s="115"/>
      <c r="HI72" s="115"/>
      <c r="HJ72" s="115"/>
      <c r="HK72" s="115"/>
      <c r="HL72" s="115"/>
      <c r="HM72" s="115"/>
      <c r="HN72" s="115"/>
      <c r="HO72" s="115"/>
      <c r="HP72" s="115"/>
      <c r="HQ72" s="115"/>
      <c r="HR72" s="115"/>
      <c r="HS72" s="115"/>
      <c r="HT72" s="115"/>
      <c r="HU72" s="115"/>
      <c r="HV72" s="115"/>
      <c r="HW72" s="115"/>
      <c r="HX72" s="115"/>
      <c r="HY72" s="115"/>
      <c r="HZ72" s="115"/>
      <c r="IA72" s="115"/>
      <c r="IB72" s="115"/>
      <c r="IC72" s="115"/>
      <c r="ID72" s="115"/>
      <c r="IE72" s="115"/>
      <c r="IF72" s="115"/>
      <c r="IG72" s="115"/>
      <c r="IH72" s="115"/>
      <c r="II72" s="115"/>
      <c r="IJ72" s="115"/>
      <c r="IK72" s="115"/>
      <c r="IL72" s="115"/>
      <c r="IM72" s="115"/>
      <c r="IN72" s="115"/>
      <c r="IO72" s="115"/>
      <c r="IP72" s="115"/>
      <c r="IQ72" s="115"/>
      <c r="IR72" s="115"/>
      <c r="IS72" s="115"/>
      <c r="IT72" s="115"/>
      <c r="IU72" s="115"/>
    </row>
    <row r="73" spans="1:255" s="117" customFormat="1" x14ac:dyDescent="0.2">
      <c r="A73" s="115" t="e">
        <f t="shared" si="4"/>
        <v>#REF!</v>
      </c>
      <c r="B73" s="136" t="s">
        <v>104</v>
      </c>
      <c r="C73" s="144" t="str">
        <f t="shared" si="2"/>
        <v>П1199</v>
      </c>
      <c r="D73" s="145" t="s">
        <v>267</v>
      </c>
      <c r="E73" s="680"/>
      <c r="F73" s="680"/>
      <c r="G73" s="680"/>
      <c r="H73" s="680"/>
      <c r="I73" s="680"/>
      <c r="J73" s="680"/>
      <c r="K73" s="680"/>
      <c r="L73" s="680"/>
      <c r="M73" s="680"/>
      <c r="N73" s="680"/>
      <c r="O73" s="680"/>
      <c r="P73" s="680"/>
      <c r="Q73" s="135">
        <f t="shared" si="3"/>
        <v>0</v>
      </c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115"/>
      <c r="CD73" s="115"/>
      <c r="CE73" s="115"/>
      <c r="CF73" s="115"/>
      <c r="CG73" s="115"/>
      <c r="CH73" s="115"/>
      <c r="CI73" s="115"/>
      <c r="CJ73" s="115"/>
      <c r="CK73" s="115"/>
      <c r="CL73" s="115"/>
      <c r="CM73" s="115"/>
      <c r="CN73" s="115"/>
      <c r="CO73" s="115"/>
      <c r="CP73" s="115"/>
      <c r="CQ73" s="115"/>
      <c r="CR73" s="115"/>
      <c r="CS73" s="115"/>
      <c r="CT73" s="115"/>
      <c r="CU73" s="115"/>
      <c r="CV73" s="115"/>
      <c r="CW73" s="115"/>
      <c r="CX73" s="115"/>
      <c r="CY73" s="115"/>
      <c r="CZ73" s="115"/>
      <c r="DA73" s="115"/>
      <c r="DB73" s="115"/>
      <c r="DC73" s="115"/>
      <c r="DD73" s="115"/>
      <c r="DE73" s="115"/>
      <c r="DF73" s="115"/>
      <c r="DG73" s="115"/>
      <c r="DH73" s="115"/>
      <c r="DI73" s="115"/>
      <c r="DJ73" s="115"/>
      <c r="DK73" s="115"/>
      <c r="DL73" s="115"/>
      <c r="DM73" s="115"/>
      <c r="DN73" s="115"/>
      <c r="DO73" s="115"/>
      <c r="DP73" s="115"/>
      <c r="DQ73" s="115"/>
      <c r="DR73" s="115"/>
      <c r="DS73" s="115"/>
      <c r="DT73" s="115"/>
      <c r="DU73" s="115"/>
      <c r="DV73" s="115"/>
      <c r="DW73" s="115"/>
      <c r="DX73" s="115"/>
      <c r="DY73" s="115"/>
      <c r="DZ73" s="115"/>
      <c r="EA73" s="115"/>
      <c r="EB73" s="115"/>
      <c r="EC73" s="115"/>
      <c r="ED73" s="115"/>
      <c r="EE73" s="115"/>
      <c r="EF73" s="115"/>
      <c r="EG73" s="115"/>
      <c r="EH73" s="115"/>
      <c r="EI73" s="115"/>
      <c r="EJ73" s="115"/>
      <c r="EK73" s="115"/>
      <c r="EL73" s="115"/>
      <c r="EM73" s="115"/>
      <c r="EN73" s="115"/>
      <c r="EO73" s="115"/>
      <c r="EP73" s="115"/>
      <c r="EQ73" s="115"/>
      <c r="ER73" s="115"/>
      <c r="ES73" s="115"/>
      <c r="ET73" s="115"/>
      <c r="EU73" s="115"/>
      <c r="EV73" s="115"/>
      <c r="EW73" s="115"/>
      <c r="EX73" s="115"/>
      <c r="EY73" s="115"/>
      <c r="EZ73" s="115"/>
      <c r="FA73" s="115"/>
      <c r="FB73" s="115"/>
      <c r="FC73" s="115"/>
      <c r="FD73" s="115"/>
      <c r="FE73" s="115"/>
      <c r="FF73" s="115"/>
      <c r="FG73" s="115"/>
      <c r="FH73" s="115"/>
      <c r="FI73" s="115"/>
      <c r="FJ73" s="115"/>
      <c r="FK73" s="115"/>
      <c r="FL73" s="115"/>
      <c r="FM73" s="115"/>
      <c r="FN73" s="115"/>
      <c r="FO73" s="115"/>
      <c r="FP73" s="115"/>
      <c r="FQ73" s="115"/>
      <c r="FR73" s="115"/>
      <c r="FS73" s="115"/>
      <c r="FT73" s="115"/>
      <c r="FU73" s="115"/>
      <c r="FV73" s="115"/>
      <c r="FW73" s="115"/>
      <c r="FX73" s="115"/>
      <c r="FY73" s="115"/>
      <c r="FZ73" s="115"/>
      <c r="GA73" s="115"/>
      <c r="GB73" s="115"/>
      <c r="GC73" s="115"/>
      <c r="GD73" s="115"/>
      <c r="GE73" s="115"/>
      <c r="GF73" s="115"/>
      <c r="GG73" s="115"/>
      <c r="GH73" s="115"/>
      <c r="GI73" s="115"/>
      <c r="GJ73" s="115"/>
      <c r="GK73" s="115"/>
      <c r="GL73" s="115"/>
      <c r="GM73" s="115"/>
      <c r="GN73" s="115"/>
      <c r="GO73" s="115"/>
      <c r="GP73" s="115"/>
      <c r="GQ73" s="115"/>
      <c r="GR73" s="115"/>
      <c r="GS73" s="115"/>
      <c r="GT73" s="115"/>
      <c r="GU73" s="115"/>
      <c r="GV73" s="115"/>
      <c r="GW73" s="115"/>
      <c r="GX73" s="115"/>
      <c r="GY73" s="115"/>
      <c r="GZ73" s="115"/>
      <c r="HA73" s="115"/>
      <c r="HB73" s="115"/>
      <c r="HC73" s="115"/>
      <c r="HD73" s="115"/>
      <c r="HE73" s="115"/>
      <c r="HF73" s="115"/>
      <c r="HG73" s="115"/>
      <c r="HH73" s="115"/>
      <c r="HI73" s="115"/>
      <c r="HJ73" s="115"/>
      <c r="HK73" s="115"/>
      <c r="HL73" s="115"/>
      <c r="HM73" s="115"/>
      <c r="HN73" s="115"/>
      <c r="HO73" s="115"/>
      <c r="HP73" s="115"/>
      <c r="HQ73" s="115"/>
      <c r="HR73" s="115"/>
      <c r="HS73" s="115"/>
      <c r="HT73" s="115"/>
      <c r="HU73" s="115"/>
      <c r="HV73" s="115"/>
      <c r="HW73" s="115"/>
      <c r="HX73" s="115"/>
      <c r="HY73" s="115"/>
      <c r="HZ73" s="115"/>
      <c r="IA73" s="115"/>
      <c r="IB73" s="115"/>
      <c r="IC73" s="115"/>
      <c r="ID73" s="115"/>
      <c r="IE73" s="115"/>
      <c r="IF73" s="115"/>
      <c r="IG73" s="115"/>
      <c r="IH73" s="115"/>
      <c r="II73" s="115"/>
      <c r="IJ73" s="115"/>
      <c r="IK73" s="115"/>
      <c r="IL73" s="115"/>
      <c r="IM73" s="115"/>
      <c r="IN73" s="115"/>
      <c r="IO73" s="115"/>
      <c r="IP73" s="115"/>
      <c r="IQ73" s="115"/>
      <c r="IR73" s="115"/>
      <c r="IS73" s="115"/>
      <c r="IT73" s="115"/>
      <c r="IU73" s="115"/>
    </row>
    <row r="74" spans="1:255" s="117" customFormat="1" x14ac:dyDescent="0.2">
      <c r="A74" s="115" t="e">
        <f t="shared" si="4"/>
        <v>#REF!</v>
      </c>
      <c r="B74" s="136" t="s">
        <v>105</v>
      </c>
      <c r="C74" s="144" t="str">
        <f t="shared" si="2"/>
        <v>П1200</v>
      </c>
      <c r="D74" s="145" t="s">
        <v>267</v>
      </c>
      <c r="E74" s="680"/>
      <c r="F74" s="680"/>
      <c r="G74" s="680"/>
      <c r="H74" s="680"/>
      <c r="I74" s="680"/>
      <c r="J74" s="680"/>
      <c r="K74" s="680"/>
      <c r="L74" s="680"/>
      <c r="M74" s="680"/>
      <c r="N74" s="680"/>
      <c r="O74" s="680"/>
      <c r="P74" s="680"/>
      <c r="Q74" s="135">
        <f t="shared" si="3"/>
        <v>0</v>
      </c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  <c r="BZ74" s="115"/>
      <c r="CA74" s="115"/>
      <c r="CB74" s="115"/>
      <c r="CC74" s="115"/>
      <c r="CD74" s="115"/>
      <c r="CE74" s="115"/>
      <c r="CF74" s="115"/>
      <c r="CG74" s="115"/>
      <c r="CH74" s="115"/>
      <c r="CI74" s="115"/>
      <c r="CJ74" s="115"/>
      <c r="CK74" s="115"/>
      <c r="CL74" s="115"/>
      <c r="CM74" s="115"/>
      <c r="CN74" s="115"/>
      <c r="CO74" s="115"/>
      <c r="CP74" s="115"/>
      <c r="CQ74" s="115"/>
      <c r="CR74" s="115"/>
      <c r="CS74" s="115"/>
      <c r="CT74" s="115"/>
      <c r="CU74" s="115"/>
      <c r="CV74" s="115"/>
      <c r="CW74" s="115"/>
      <c r="CX74" s="115"/>
      <c r="CY74" s="115"/>
      <c r="CZ74" s="115"/>
      <c r="DA74" s="115"/>
      <c r="DB74" s="115"/>
      <c r="DC74" s="115"/>
      <c r="DD74" s="115"/>
      <c r="DE74" s="115"/>
      <c r="DF74" s="115"/>
      <c r="DG74" s="115"/>
      <c r="DH74" s="115"/>
      <c r="DI74" s="115"/>
      <c r="DJ74" s="115"/>
      <c r="DK74" s="115"/>
      <c r="DL74" s="115"/>
      <c r="DM74" s="115"/>
      <c r="DN74" s="115"/>
      <c r="DO74" s="115"/>
      <c r="DP74" s="115"/>
      <c r="DQ74" s="115"/>
      <c r="DR74" s="115"/>
      <c r="DS74" s="115"/>
      <c r="DT74" s="115"/>
      <c r="DU74" s="115"/>
      <c r="DV74" s="115"/>
      <c r="DW74" s="115"/>
      <c r="DX74" s="115"/>
      <c r="DY74" s="115"/>
      <c r="DZ74" s="115"/>
      <c r="EA74" s="115"/>
      <c r="EB74" s="115"/>
      <c r="EC74" s="115"/>
      <c r="ED74" s="115"/>
      <c r="EE74" s="115"/>
      <c r="EF74" s="115"/>
      <c r="EG74" s="115"/>
      <c r="EH74" s="115"/>
      <c r="EI74" s="115"/>
      <c r="EJ74" s="115"/>
      <c r="EK74" s="115"/>
      <c r="EL74" s="115"/>
      <c r="EM74" s="115"/>
      <c r="EN74" s="115"/>
      <c r="EO74" s="115"/>
      <c r="EP74" s="115"/>
      <c r="EQ74" s="115"/>
      <c r="ER74" s="115"/>
      <c r="ES74" s="115"/>
      <c r="ET74" s="115"/>
      <c r="EU74" s="115"/>
      <c r="EV74" s="115"/>
      <c r="EW74" s="115"/>
      <c r="EX74" s="115"/>
      <c r="EY74" s="115"/>
      <c r="EZ74" s="115"/>
      <c r="FA74" s="115"/>
      <c r="FB74" s="115"/>
      <c r="FC74" s="115"/>
      <c r="FD74" s="115"/>
      <c r="FE74" s="115"/>
      <c r="FF74" s="115"/>
      <c r="FG74" s="115"/>
      <c r="FH74" s="115"/>
      <c r="FI74" s="115"/>
      <c r="FJ74" s="115"/>
      <c r="FK74" s="115"/>
      <c r="FL74" s="115"/>
      <c r="FM74" s="115"/>
      <c r="FN74" s="115"/>
      <c r="FO74" s="115"/>
      <c r="FP74" s="115"/>
      <c r="FQ74" s="115"/>
      <c r="FR74" s="115"/>
      <c r="FS74" s="115"/>
      <c r="FT74" s="115"/>
      <c r="FU74" s="115"/>
      <c r="FV74" s="115"/>
      <c r="FW74" s="115"/>
      <c r="FX74" s="115"/>
      <c r="FY74" s="115"/>
      <c r="FZ74" s="115"/>
      <c r="GA74" s="115"/>
      <c r="GB74" s="115"/>
      <c r="GC74" s="115"/>
      <c r="GD74" s="115"/>
      <c r="GE74" s="115"/>
      <c r="GF74" s="115"/>
      <c r="GG74" s="115"/>
      <c r="GH74" s="115"/>
      <c r="GI74" s="115"/>
      <c r="GJ74" s="115"/>
      <c r="GK74" s="115"/>
      <c r="GL74" s="115"/>
      <c r="GM74" s="115"/>
      <c r="GN74" s="115"/>
      <c r="GO74" s="115"/>
      <c r="GP74" s="115"/>
      <c r="GQ74" s="115"/>
      <c r="GR74" s="115"/>
      <c r="GS74" s="115"/>
      <c r="GT74" s="115"/>
      <c r="GU74" s="115"/>
      <c r="GV74" s="115"/>
      <c r="GW74" s="115"/>
      <c r="GX74" s="115"/>
      <c r="GY74" s="115"/>
      <c r="GZ74" s="115"/>
      <c r="HA74" s="115"/>
      <c r="HB74" s="115"/>
      <c r="HC74" s="115"/>
      <c r="HD74" s="115"/>
      <c r="HE74" s="115"/>
      <c r="HF74" s="115"/>
      <c r="HG74" s="115"/>
      <c r="HH74" s="115"/>
      <c r="HI74" s="115"/>
      <c r="HJ74" s="115"/>
      <c r="HK74" s="115"/>
      <c r="HL74" s="115"/>
      <c r="HM74" s="115"/>
      <c r="HN74" s="115"/>
      <c r="HO74" s="115"/>
      <c r="HP74" s="115"/>
      <c r="HQ74" s="115"/>
      <c r="HR74" s="115"/>
      <c r="HS74" s="115"/>
      <c r="HT74" s="115"/>
      <c r="HU74" s="115"/>
      <c r="HV74" s="115"/>
      <c r="HW74" s="115"/>
      <c r="HX74" s="115"/>
      <c r="HY74" s="115"/>
      <c r="HZ74" s="115"/>
      <c r="IA74" s="115"/>
      <c r="IB74" s="115"/>
      <c r="IC74" s="115"/>
      <c r="ID74" s="115"/>
      <c r="IE74" s="115"/>
      <c r="IF74" s="115"/>
      <c r="IG74" s="115"/>
      <c r="IH74" s="115"/>
      <c r="II74" s="115"/>
      <c r="IJ74" s="115"/>
      <c r="IK74" s="115"/>
      <c r="IL74" s="115"/>
      <c r="IM74" s="115"/>
      <c r="IN74" s="115"/>
      <c r="IO74" s="115"/>
      <c r="IP74" s="115"/>
      <c r="IQ74" s="115"/>
      <c r="IR74" s="115"/>
      <c r="IS74" s="115"/>
      <c r="IT74" s="115"/>
      <c r="IU74" s="115"/>
    </row>
    <row r="75" spans="1:255" s="117" customFormat="1" x14ac:dyDescent="0.2">
      <c r="A75" s="115" t="e">
        <f>A74+1</f>
        <v>#REF!</v>
      </c>
      <c r="B75" s="136" t="s">
        <v>106</v>
      </c>
      <c r="C75" s="144" t="str">
        <f t="shared" si="2"/>
        <v>П1201</v>
      </c>
      <c r="D75" s="145" t="s">
        <v>267</v>
      </c>
      <c r="E75" s="680"/>
      <c r="F75" s="680"/>
      <c r="G75" s="680"/>
      <c r="H75" s="680"/>
      <c r="I75" s="680"/>
      <c r="J75" s="680"/>
      <c r="K75" s="680"/>
      <c r="L75" s="680"/>
      <c r="M75" s="680"/>
      <c r="N75" s="680"/>
      <c r="O75" s="680"/>
      <c r="P75" s="680"/>
      <c r="Q75" s="135">
        <f>SUM(E75:P75)</f>
        <v>0</v>
      </c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5"/>
      <c r="BJ75" s="115"/>
      <c r="BK75" s="115"/>
      <c r="BL75" s="115"/>
      <c r="BM75" s="115"/>
      <c r="BN75" s="115"/>
      <c r="BO75" s="115"/>
      <c r="BP75" s="115"/>
      <c r="BQ75" s="115"/>
      <c r="BR75" s="115"/>
      <c r="BS75" s="115"/>
      <c r="BT75" s="115"/>
      <c r="BU75" s="115"/>
      <c r="BV75" s="115"/>
      <c r="BW75" s="115"/>
      <c r="BX75" s="115"/>
      <c r="BY75" s="115"/>
      <c r="BZ75" s="115"/>
      <c r="CA75" s="115"/>
      <c r="CB75" s="115"/>
      <c r="CC75" s="115"/>
      <c r="CD75" s="115"/>
      <c r="CE75" s="115"/>
      <c r="CF75" s="115"/>
      <c r="CG75" s="115"/>
      <c r="CH75" s="115"/>
      <c r="CI75" s="115"/>
      <c r="CJ75" s="115"/>
      <c r="CK75" s="115"/>
      <c r="CL75" s="115"/>
      <c r="CM75" s="115"/>
      <c r="CN75" s="115"/>
      <c r="CO75" s="115"/>
      <c r="CP75" s="115"/>
      <c r="CQ75" s="115"/>
      <c r="CR75" s="115"/>
      <c r="CS75" s="115"/>
      <c r="CT75" s="115"/>
      <c r="CU75" s="115"/>
      <c r="CV75" s="115"/>
      <c r="CW75" s="115"/>
      <c r="CX75" s="115"/>
      <c r="CY75" s="115"/>
      <c r="CZ75" s="115"/>
      <c r="DA75" s="115"/>
      <c r="DB75" s="115"/>
      <c r="DC75" s="115"/>
      <c r="DD75" s="115"/>
      <c r="DE75" s="115"/>
      <c r="DF75" s="115"/>
      <c r="DG75" s="115"/>
      <c r="DH75" s="115"/>
      <c r="DI75" s="115"/>
      <c r="DJ75" s="115"/>
      <c r="DK75" s="115"/>
      <c r="DL75" s="115"/>
      <c r="DM75" s="115"/>
      <c r="DN75" s="115"/>
      <c r="DO75" s="115"/>
      <c r="DP75" s="115"/>
      <c r="DQ75" s="115"/>
      <c r="DR75" s="115"/>
      <c r="DS75" s="115"/>
      <c r="DT75" s="115"/>
      <c r="DU75" s="115"/>
      <c r="DV75" s="115"/>
      <c r="DW75" s="115"/>
      <c r="DX75" s="115"/>
      <c r="DY75" s="115"/>
      <c r="DZ75" s="115"/>
      <c r="EA75" s="115"/>
      <c r="EB75" s="115"/>
      <c r="EC75" s="115"/>
      <c r="ED75" s="115"/>
      <c r="EE75" s="115"/>
      <c r="EF75" s="115"/>
      <c r="EG75" s="115"/>
      <c r="EH75" s="115"/>
      <c r="EI75" s="115"/>
      <c r="EJ75" s="115"/>
      <c r="EK75" s="115"/>
      <c r="EL75" s="115"/>
      <c r="EM75" s="115"/>
      <c r="EN75" s="115"/>
      <c r="EO75" s="115"/>
      <c r="EP75" s="115"/>
      <c r="EQ75" s="115"/>
      <c r="ER75" s="115"/>
      <c r="ES75" s="115"/>
      <c r="ET75" s="115"/>
      <c r="EU75" s="115"/>
      <c r="EV75" s="115"/>
      <c r="EW75" s="115"/>
      <c r="EX75" s="115"/>
      <c r="EY75" s="115"/>
      <c r="EZ75" s="115"/>
      <c r="FA75" s="115"/>
      <c r="FB75" s="115"/>
      <c r="FC75" s="115"/>
      <c r="FD75" s="115"/>
      <c r="FE75" s="115"/>
      <c r="FF75" s="115"/>
      <c r="FG75" s="115"/>
      <c r="FH75" s="115"/>
      <c r="FI75" s="115"/>
      <c r="FJ75" s="115"/>
      <c r="FK75" s="115"/>
      <c r="FL75" s="115"/>
      <c r="FM75" s="115"/>
      <c r="FN75" s="115"/>
      <c r="FO75" s="115"/>
      <c r="FP75" s="115"/>
      <c r="FQ75" s="115"/>
      <c r="FR75" s="115"/>
      <c r="FS75" s="115"/>
      <c r="FT75" s="115"/>
      <c r="FU75" s="115"/>
      <c r="FV75" s="115"/>
      <c r="FW75" s="115"/>
      <c r="FX75" s="115"/>
      <c r="FY75" s="115"/>
      <c r="FZ75" s="115"/>
      <c r="GA75" s="115"/>
      <c r="GB75" s="115"/>
      <c r="GC75" s="115"/>
      <c r="GD75" s="115"/>
      <c r="GE75" s="115"/>
      <c r="GF75" s="115"/>
      <c r="GG75" s="115"/>
      <c r="GH75" s="115"/>
      <c r="GI75" s="115"/>
      <c r="GJ75" s="115"/>
      <c r="GK75" s="115"/>
      <c r="GL75" s="115"/>
      <c r="GM75" s="115"/>
      <c r="GN75" s="115"/>
      <c r="GO75" s="115"/>
      <c r="GP75" s="115"/>
      <c r="GQ75" s="115"/>
      <c r="GR75" s="115"/>
      <c r="GS75" s="115"/>
      <c r="GT75" s="115"/>
      <c r="GU75" s="115"/>
      <c r="GV75" s="115"/>
      <c r="GW75" s="115"/>
      <c r="GX75" s="115"/>
      <c r="GY75" s="115"/>
      <c r="GZ75" s="115"/>
      <c r="HA75" s="115"/>
      <c r="HB75" s="115"/>
      <c r="HC75" s="115"/>
      <c r="HD75" s="115"/>
      <c r="HE75" s="115"/>
      <c r="HF75" s="115"/>
      <c r="HG75" s="115"/>
      <c r="HH75" s="115"/>
      <c r="HI75" s="115"/>
      <c r="HJ75" s="115"/>
      <c r="HK75" s="115"/>
      <c r="HL75" s="115"/>
      <c r="HM75" s="115"/>
      <c r="HN75" s="115"/>
      <c r="HO75" s="115"/>
      <c r="HP75" s="115"/>
      <c r="HQ75" s="115"/>
      <c r="HR75" s="115"/>
      <c r="HS75" s="115"/>
      <c r="HT75" s="115"/>
      <c r="HU75" s="115"/>
      <c r="HV75" s="115"/>
      <c r="HW75" s="115"/>
      <c r="HX75" s="115"/>
      <c r="HY75" s="115"/>
      <c r="HZ75" s="115"/>
      <c r="IA75" s="115"/>
      <c r="IB75" s="115"/>
      <c r="IC75" s="115"/>
      <c r="ID75" s="115"/>
      <c r="IE75" s="115"/>
      <c r="IF75" s="115"/>
      <c r="IG75" s="115"/>
      <c r="IH75" s="115"/>
      <c r="II75" s="115"/>
      <c r="IJ75" s="115"/>
      <c r="IK75" s="115"/>
      <c r="IL75" s="115"/>
      <c r="IM75" s="115"/>
      <c r="IN75" s="115"/>
      <c r="IO75" s="115"/>
      <c r="IP75" s="115"/>
      <c r="IQ75" s="115"/>
      <c r="IR75" s="115"/>
      <c r="IS75" s="115"/>
      <c r="IT75" s="115"/>
      <c r="IU75" s="115"/>
    </row>
    <row r="76" spans="1:255" s="117" customFormat="1" x14ac:dyDescent="0.2">
      <c r="A76" s="115" t="e">
        <f>A75+1</f>
        <v>#REF!</v>
      </c>
      <c r="B76" s="136" t="s">
        <v>540</v>
      </c>
      <c r="C76" s="144" t="str">
        <f t="shared" si="2"/>
        <v>П1202</v>
      </c>
      <c r="D76" s="145" t="s">
        <v>267</v>
      </c>
      <c r="E76" s="680"/>
      <c r="F76" s="680"/>
      <c r="G76" s="680"/>
      <c r="H76" s="680"/>
      <c r="I76" s="680"/>
      <c r="J76" s="680"/>
      <c r="K76" s="680"/>
      <c r="L76" s="680"/>
      <c r="M76" s="680"/>
      <c r="N76" s="680"/>
      <c r="O76" s="680"/>
      <c r="P76" s="680"/>
      <c r="Q76" s="135">
        <f>SUM(E76:P76)</f>
        <v>0</v>
      </c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5"/>
      <c r="BQ76" s="115"/>
      <c r="BR76" s="115"/>
      <c r="BS76" s="115"/>
      <c r="BT76" s="115"/>
      <c r="BU76" s="115"/>
      <c r="BV76" s="115"/>
      <c r="BW76" s="115"/>
      <c r="BX76" s="115"/>
      <c r="BY76" s="115"/>
      <c r="BZ76" s="115"/>
      <c r="CA76" s="115"/>
      <c r="CB76" s="115"/>
      <c r="CC76" s="115"/>
      <c r="CD76" s="115"/>
      <c r="CE76" s="115"/>
      <c r="CF76" s="115"/>
      <c r="CG76" s="115"/>
      <c r="CH76" s="115"/>
      <c r="CI76" s="115"/>
      <c r="CJ76" s="115"/>
      <c r="CK76" s="115"/>
      <c r="CL76" s="115"/>
      <c r="CM76" s="115"/>
      <c r="CN76" s="115"/>
      <c r="CO76" s="115"/>
      <c r="CP76" s="115"/>
      <c r="CQ76" s="115"/>
      <c r="CR76" s="115"/>
      <c r="CS76" s="115"/>
      <c r="CT76" s="115"/>
      <c r="CU76" s="115"/>
      <c r="CV76" s="115"/>
      <c r="CW76" s="115"/>
      <c r="CX76" s="115"/>
      <c r="CY76" s="115"/>
      <c r="CZ76" s="115"/>
      <c r="DA76" s="115"/>
      <c r="DB76" s="115"/>
      <c r="DC76" s="115"/>
      <c r="DD76" s="115"/>
      <c r="DE76" s="115"/>
      <c r="DF76" s="115"/>
      <c r="DG76" s="115"/>
      <c r="DH76" s="115"/>
      <c r="DI76" s="115"/>
      <c r="DJ76" s="115"/>
      <c r="DK76" s="115"/>
      <c r="DL76" s="115"/>
      <c r="DM76" s="115"/>
      <c r="DN76" s="115"/>
      <c r="DO76" s="115"/>
      <c r="DP76" s="115"/>
      <c r="DQ76" s="115"/>
      <c r="DR76" s="115"/>
      <c r="DS76" s="115"/>
      <c r="DT76" s="115"/>
      <c r="DU76" s="115"/>
      <c r="DV76" s="115"/>
      <c r="DW76" s="115"/>
      <c r="DX76" s="115"/>
      <c r="DY76" s="115"/>
      <c r="DZ76" s="115"/>
      <c r="EA76" s="115"/>
      <c r="EB76" s="115"/>
      <c r="EC76" s="115"/>
      <c r="ED76" s="115"/>
      <c r="EE76" s="115"/>
      <c r="EF76" s="115"/>
      <c r="EG76" s="115"/>
      <c r="EH76" s="115"/>
      <c r="EI76" s="115"/>
      <c r="EJ76" s="115"/>
      <c r="EK76" s="115"/>
      <c r="EL76" s="115"/>
      <c r="EM76" s="115"/>
      <c r="EN76" s="115"/>
      <c r="EO76" s="115"/>
      <c r="EP76" s="115"/>
      <c r="EQ76" s="115"/>
      <c r="ER76" s="115"/>
      <c r="ES76" s="115"/>
      <c r="ET76" s="115"/>
      <c r="EU76" s="115"/>
      <c r="EV76" s="115"/>
      <c r="EW76" s="115"/>
      <c r="EX76" s="115"/>
      <c r="EY76" s="115"/>
      <c r="EZ76" s="115"/>
      <c r="FA76" s="115"/>
      <c r="FB76" s="115"/>
      <c r="FC76" s="115"/>
      <c r="FD76" s="115"/>
      <c r="FE76" s="115"/>
      <c r="FF76" s="115"/>
      <c r="FG76" s="115"/>
      <c r="FH76" s="115"/>
      <c r="FI76" s="115"/>
      <c r="FJ76" s="115"/>
      <c r="FK76" s="115"/>
      <c r="FL76" s="115"/>
      <c r="FM76" s="115"/>
      <c r="FN76" s="115"/>
      <c r="FO76" s="115"/>
      <c r="FP76" s="115"/>
      <c r="FQ76" s="115"/>
      <c r="FR76" s="115"/>
      <c r="FS76" s="115"/>
      <c r="FT76" s="115"/>
      <c r="FU76" s="115"/>
      <c r="FV76" s="115"/>
      <c r="FW76" s="115"/>
      <c r="FX76" s="115"/>
      <c r="FY76" s="115"/>
      <c r="FZ76" s="115"/>
      <c r="GA76" s="115"/>
      <c r="GB76" s="115"/>
      <c r="GC76" s="115"/>
      <c r="GD76" s="115"/>
      <c r="GE76" s="115"/>
      <c r="GF76" s="115"/>
      <c r="GG76" s="115"/>
      <c r="GH76" s="115"/>
      <c r="GI76" s="115"/>
      <c r="GJ76" s="115"/>
      <c r="GK76" s="115"/>
      <c r="GL76" s="115"/>
      <c r="GM76" s="115"/>
      <c r="GN76" s="115"/>
      <c r="GO76" s="115"/>
      <c r="GP76" s="115"/>
      <c r="GQ76" s="115"/>
      <c r="GR76" s="115"/>
      <c r="GS76" s="115"/>
      <c r="GT76" s="115"/>
      <c r="GU76" s="115"/>
      <c r="GV76" s="115"/>
      <c r="GW76" s="115"/>
      <c r="GX76" s="115"/>
      <c r="GY76" s="115"/>
      <c r="GZ76" s="115"/>
      <c r="HA76" s="115"/>
      <c r="HB76" s="115"/>
      <c r="HC76" s="115"/>
      <c r="HD76" s="115"/>
      <c r="HE76" s="115"/>
      <c r="HF76" s="115"/>
      <c r="HG76" s="115"/>
      <c r="HH76" s="115"/>
      <c r="HI76" s="115"/>
      <c r="HJ76" s="115"/>
      <c r="HK76" s="115"/>
      <c r="HL76" s="115"/>
      <c r="HM76" s="115"/>
      <c r="HN76" s="115"/>
      <c r="HO76" s="115"/>
      <c r="HP76" s="115"/>
      <c r="HQ76" s="115"/>
      <c r="HR76" s="115"/>
      <c r="HS76" s="115"/>
      <c r="HT76" s="115"/>
      <c r="HU76" s="115"/>
      <c r="HV76" s="115"/>
      <c r="HW76" s="115"/>
      <c r="HX76" s="115"/>
      <c r="HY76" s="115"/>
      <c r="HZ76" s="115"/>
      <c r="IA76" s="115"/>
      <c r="IB76" s="115"/>
      <c r="IC76" s="115"/>
      <c r="ID76" s="115"/>
      <c r="IE76" s="115"/>
      <c r="IF76" s="115"/>
      <c r="IG76" s="115"/>
      <c r="IH76" s="115"/>
      <c r="II76" s="115"/>
      <c r="IJ76" s="115"/>
      <c r="IK76" s="115"/>
      <c r="IL76" s="115"/>
      <c r="IM76" s="115"/>
      <c r="IN76" s="115"/>
      <c r="IO76" s="115"/>
      <c r="IP76" s="115"/>
      <c r="IQ76" s="115"/>
      <c r="IR76" s="115"/>
      <c r="IS76" s="115"/>
      <c r="IT76" s="115"/>
      <c r="IU76" s="115"/>
    </row>
    <row r="77" spans="1:255" s="117" customFormat="1" x14ac:dyDescent="0.2">
      <c r="A77" s="115" t="e">
        <f>#REF!+1</f>
        <v>#REF!</v>
      </c>
      <c r="B77" s="136" t="s">
        <v>109</v>
      </c>
      <c r="C77" s="144" t="str">
        <f t="shared" si="2"/>
        <v>П1205</v>
      </c>
      <c r="D77" s="145" t="s">
        <v>267</v>
      </c>
      <c r="E77" s="680"/>
      <c r="F77" s="680"/>
      <c r="G77" s="680"/>
      <c r="H77" s="680"/>
      <c r="I77" s="680"/>
      <c r="J77" s="680"/>
      <c r="K77" s="680"/>
      <c r="L77" s="680"/>
      <c r="M77" s="680"/>
      <c r="N77" s="680"/>
      <c r="O77" s="680"/>
      <c r="P77" s="680"/>
      <c r="Q77" s="135">
        <f t="shared" si="3"/>
        <v>0</v>
      </c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5"/>
      <c r="BZ77" s="115"/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5"/>
      <c r="CO77" s="115"/>
      <c r="CP77" s="115"/>
      <c r="CQ77" s="115"/>
      <c r="CR77" s="115"/>
      <c r="CS77" s="115"/>
      <c r="CT77" s="115"/>
      <c r="CU77" s="115"/>
      <c r="CV77" s="115"/>
      <c r="CW77" s="115"/>
      <c r="CX77" s="115"/>
      <c r="CY77" s="115"/>
      <c r="CZ77" s="115"/>
      <c r="DA77" s="115"/>
      <c r="DB77" s="115"/>
      <c r="DC77" s="115"/>
      <c r="DD77" s="115"/>
      <c r="DE77" s="115"/>
      <c r="DF77" s="115"/>
      <c r="DG77" s="115"/>
      <c r="DH77" s="115"/>
      <c r="DI77" s="115"/>
      <c r="DJ77" s="115"/>
      <c r="DK77" s="115"/>
      <c r="DL77" s="115"/>
      <c r="DM77" s="115"/>
      <c r="DN77" s="115"/>
      <c r="DO77" s="115"/>
      <c r="DP77" s="115"/>
      <c r="DQ77" s="115"/>
      <c r="DR77" s="115"/>
      <c r="DS77" s="115"/>
      <c r="DT77" s="115"/>
      <c r="DU77" s="115"/>
      <c r="DV77" s="115"/>
      <c r="DW77" s="115"/>
      <c r="DX77" s="115"/>
      <c r="DY77" s="115"/>
      <c r="DZ77" s="115"/>
      <c r="EA77" s="115"/>
      <c r="EB77" s="115"/>
      <c r="EC77" s="115"/>
      <c r="ED77" s="115"/>
      <c r="EE77" s="115"/>
      <c r="EF77" s="115"/>
      <c r="EG77" s="115"/>
      <c r="EH77" s="115"/>
      <c r="EI77" s="115"/>
      <c r="EJ77" s="115"/>
      <c r="EK77" s="115"/>
      <c r="EL77" s="115"/>
      <c r="EM77" s="115"/>
      <c r="EN77" s="115"/>
      <c r="EO77" s="115"/>
      <c r="EP77" s="115"/>
      <c r="EQ77" s="115"/>
      <c r="ER77" s="115"/>
      <c r="ES77" s="115"/>
      <c r="ET77" s="115"/>
      <c r="EU77" s="115"/>
      <c r="EV77" s="115"/>
      <c r="EW77" s="115"/>
      <c r="EX77" s="115"/>
      <c r="EY77" s="115"/>
      <c r="EZ77" s="115"/>
      <c r="FA77" s="115"/>
      <c r="FB77" s="115"/>
      <c r="FC77" s="115"/>
      <c r="FD77" s="115"/>
      <c r="FE77" s="115"/>
      <c r="FF77" s="115"/>
      <c r="FG77" s="115"/>
      <c r="FH77" s="115"/>
      <c r="FI77" s="115"/>
      <c r="FJ77" s="115"/>
      <c r="FK77" s="115"/>
      <c r="FL77" s="115"/>
      <c r="FM77" s="115"/>
      <c r="FN77" s="115"/>
      <c r="FO77" s="115"/>
      <c r="FP77" s="115"/>
      <c r="FQ77" s="115"/>
      <c r="FR77" s="115"/>
      <c r="FS77" s="115"/>
      <c r="FT77" s="115"/>
      <c r="FU77" s="115"/>
      <c r="FV77" s="115"/>
      <c r="FW77" s="115"/>
      <c r="FX77" s="115"/>
      <c r="FY77" s="115"/>
      <c r="FZ77" s="115"/>
      <c r="GA77" s="115"/>
      <c r="GB77" s="115"/>
      <c r="GC77" s="115"/>
      <c r="GD77" s="115"/>
      <c r="GE77" s="115"/>
      <c r="GF77" s="115"/>
      <c r="GG77" s="115"/>
      <c r="GH77" s="115"/>
      <c r="GI77" s="115"/>
      <c r="GJ77" s="115"/>
      <c r="GK77" s="115"/>
      <c r="GL77" s="115"/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5"/>
      <c r="HA77" s="115"/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5"/>
      <c r="HP77" s="115"/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5"/>
      <c r="IE77" s="115"/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5"/>
      <c r="IT77" s="115"/>
      <c r="IU77" s="115"/>
    </row>
    <row r="78" spans="1:255" s="117" customFormat="1" x14ac:dyDescent="0.2">
      <c r="A78" s="115" t="e">
        <f t="shared" si="4"/>
        <v>#REF!</v>
      </c>
      <c r="B78" s="136" t="s">
        <v>110</v>
      </c>
      <c r="C78" s="144" t="str">
        <f t="shared" si="2"/>
        <v>П1206</v>
      </c>
      <c r="D78" s="145" t="s">
        <v>267</v>
      </c>
      <c r="E78" s="680"/>
      <c r="F78" s="680"/>
      <c r="G78" s="680"/>
      <c r="H78" s="680"/>
      <c r="I78" s="680"/>
      <c r="J78" s="680"/>
      <c r="K78" s="680"/>
      <c r="L78" s="680"/>
      <c r="M78" s="680"/>
      <c r="N78" s="680"/>
      <c r="O78" s="680"/>
      <c r="P78" s="680"/>
      <c r="Q78" s="135">
        <f t="shared" si="3"/>
        <v>0</v>
      </c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5"/>
      <c r="BK78" s="115"/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5"/>
      <c r="BZ78" s="115"/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5"/>
      <c r="CO78" s="115"/>
      <c r="CP78" s="115"/>
      <c r="CQ78" s="115"/>
      <c r="CR78" s="115"/>
      <c r="CS78" s="115"/>
      <c r="CT78" s="115"/>
      <c r="CU78" s="115"/>
      <c r="CV78" s="115"/>
      <c r="CW78" s="115"/>
      <c r="CX78" s="115"/>
      <c r="CY78" s="115"/>
      <c r="CZ78" s="115"/>
      <c r="DA78" s="115"/>
      <c r="DB78" s="115"/>
      <c r="DC78" s="115"/>
      <c r="DD78" s="115"/>
      <c r="DE78" s="115"/>
      <c r="DF78" s="115"/>
      <c r="DG78" s="115"/>
      <c r="DH78" s="115"/>
      <c r="DI78" s="115"/>
      <c r="DJ78" s="115"/>
      <c r="DK78" s="115"/>
      <c r="DL78" s="115"/>
      <c r="DM78" s="115"/>
      <c r="DN78" s="115"/>
      <c r="DO78" s="115"/>
      <c r="DP78" s="115"/>
      <c r="DQ78" s="115"/>
      <c r="DR78" s="115"/>
      <c r="DS78" s="115"/>
      <c r="DT78" s="115"/>
      <c r="DU78" s="115"/>
      <c r="DV78" s="115"/>
      <c r="DW78" s="115"/>
      <c r="DX78" s="115"/>
      <c r="DY78" s="115"/>
      <c r="DZ78" s="115"/>
      <c r="EA78" s="115"/>
      <c r="EB78" s="115"/>
      <c r="EC78" s="115"/>
      <c r="ED78" s="115"/>
      <c r="EE78" s="115"/>
      <c r="EF78" s="115"/>
      <c r="EG78" s="115"/>
      <c r="EH78" s="115"/>
      <c r="EI78" s="115"/>
      <c r="EJ78" s="115"/>
      <c r="EK78" s="115"/>
      <c r="EL78" s="115"/>
      <c r="EM78" s="115"/>
      <c r="EN78" s="115"/>
      <c r="EO78" s="115"/>
      <c r="EP78" s="115"/>
      <c r="EQ78" s="115"/>
      <c r="ER78" s="115"/>
      <c r="ES78" s="115"/>
      <c r="ET78" s="115"/>
      <c r="EU78" s="115"/>
      <c r="EV78" s="115"/>
      <c r="EW78" s="115"/>
      <c r="EX78" s="115"/>
      <c r="EY78" s="115"/>
      <c r="EZ78" s="115"/>
      <c r="FA78" s="115"/>
      <c r="FB78" s="115"/>
      <c r="FC78" s="115"/>
      <c r="FD78" s="115"/>
      <c r="FE78" s="115"/>
      <c r="FF78" s="115"/>
      <c r="FG78" s="115"/>
      <c r="FH78" s="115"/>
      <c r="FI78" s="115"/>
      <c r="FJ78" s="115"/>
      <c r="FK78" s="115"/>
      <c r="FL78" s="115"/>
      <c r="FM78" s="115"/>
      <c r="FN78" s="115"/>
      <c r="FO78" s="115"/>
      <c r="FP78" s="115"/>
      <c r="FQ78" s="115"/>
      <c r="FR78" s="115"/>
      <c r="FS78" s="115"/>
      <c r="FT78" s="115"/>
      <c r="FU78" s="115"/>
      <c r="FV78" s="115"/>
      <c r="FW78" s="115"/>
      <c r="FX78" s="115"/>
      <c r="FY78" s="115"/>
      <c r="FZ78" s="115"/>
      <c r="GA78" s="115"/>
      <c r="GB78" s="115"/>
      <c r="GC78" s="115"/>
      <c r="GD78" s="115"/>
      <c r="GE78" s="115"/>
      <c r="GF78" s="115"/>
      <c r="GG78" s="115"/>
      <c r="GH78" s="115"/>
      <c r="GI78" s="115"/>
      <c r="GJ78" s="115"/>
      <c r="GK78" s="115"/>
      <c r="GL78" s="115"/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5"/>
      <c r="HA78" s="115"/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5"/>
      <c r="HP78" s="115"/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5"/>
      <c r="IE78" s="115"/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5"/>
      <c r="IT78" s="115"/>
      <c r="IU78" s="115"/>
    </row>
    <row r="79" spans="1:255" s="126" customFormat="1" x14ac:dyDescent="0.2">
      <c r="A79" s="139"/>
      <c r="B79" s="140"/>
      <c r="C79" s="141" t="s">
        <v>923</v>
      </c>
      <c r="D79" s="143"/>
      <c r="E79" s="124">
        <f>SUM(E13:E78)</f>
        <v>0</v>
      </c>
      <c r="F79" s="124">
        <f t="shared" ref="F79:P79" si="5">SUM(F13:F78)</f>
        <v>0</v>
      </c>
      <c r="G79" s="124">
        <f t="shared" si="5"/>
        <v>0</v>
      </c>
      <c r="H79" s="124">
        <f t="shared" si="5"/>
        <v>0</v>
      </c>
      <c r="I79" s="124">
        <f t="shared" si="5"/>
        <v>0</v>
      </c>
      <c r="J79" s="124">
        <f t="shared" si="5"/>
        <v>0</v>
      </c>
      <c r="K79" s="124">
        <f t="shared" si="5"/>
        <v>0</v>
      </c>
      <c r="L79" s="124">
        <f t="shared" si="5"/>
        <v>0</v>
      </c>
      <c r="M79" s="124">
        <f t="shared" si="5"/>
        <v>0</v>
      </c>
      <c r="N79" s="124">
        <f t="shared" si="5"/>
        <v>0</v>
      </c>
      <c r="O79" s="142">
        <f t="shared" si="5"/>
        <v>0</v>
      </c>
      <c r="P79" s="142">
        <f t="shared" si="5"/>
        <v>0</v>
      </c>
      <c r="Q79" s="143">
        <f>SUM(E79:P79)</f>
        <v>0</v>
      </c>
    </row>
    <row r="81" spans="1:255" s="126" customFormat="1" x14ac:dyDescent="0.2">
      <c r="A81" s="724"/>
      <c r="B81" s="443"/>
      <c r="C81" s="725"/>
      <c r="D81" s="444"/>
      <c r="E81" s="444"/>
      <c r="F81" s="444"/>
      <c r="G81" s="444"/>
      <c r="H81" s="444"/>
      <c r="I81" s="444"/>
      <c r="J81" s="444"/>
      <c r="K81" s="444"/>
      <c r="L81" s="444"/>
      <c r="M81" s="444"/>
      <c r="N81" s="444"/>
      <c r="O81" s="444"/>
      <c r="P81" s="444"/>
      <c r="Q81" s="444"/>
    </row>
    <row r="82" spans="1:255" s="117" customFormat="1" ht="18.75" x14ac:dyDescent="0.2">
      <c r="A82" s="115"/>
      <c r="B82" s="115"/>
      <c r="C82" s="929" t="s">
        <v>1060</v>
      </c>
      <c r="D82" s="930"/>
      <c r="E82" s="930"/>
      <c r="F82" s="930"/>
      <c r="G82" s="930"/>
      <c r="H82" s="930"/>
      <c r="I82" s="930"/>
      <c r="J82" s="930"/>
      <c r="K82" s="930"/>
      <c r="L82" s="930"/>
      <c r="M82" s="930"/>
      <c r="N82" s="930"/>
      <c r="O82" s="930"/>
      <c r="P82" s="930"/>
      <c r="Q82" s="931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  <c r="BQ82" s="115"/>
      <c r="BR82" s="115"/>
      <c r="BS82" s="115"/>
      <c r="BT82" s="115"/>
      <c r="BU82" s="115"/>
      <c r="BV82" s="115"/>
      <c r="BW82" s="115"/>
      <c r="BX82" s="115"/>
      <c r="BY82" s="115"/>
      <c r="BZ82" s="115"/>
      <c r="CA82" s="115"/>
      <c r="CB82" s="115"/>
      <c r="CC82" s="115"/>
      <c r="CD82" s="115"/>
      <c r="CE82" s="115"/>
      <c r="CF82" s="115"/>
      <c r="CG82" s="115"/>
      <c r="CH82" s="115"/>
      <c r="CI82" s="115"/>
      <c r="CJ82" s="115"/>
      <c r="CK82" s="115"/>
      <c r="CL82" s="115"/>
      <c r="CM82" s="115"/>
      <c r="CN82" s="115"/>
      <c r="CO82" s="115"/>
      <c r="CP82" s="115"/>
      <c r="CQ82" s="115"/>
      <c r="CR82" s="115"/>
      <c r="CS82" s="115"/>
      <c r="CT82" s="115"/>
      <c r="CU82" s="115"/>
      <c r="CV82" s="115"/>
      <c r="CW82" s="115"/>
      <c r="CX82" s="115"/>
      <c r="CY82" s="115"/>
      <c r="CZ82" s="115"/>
      <c r="DA82" s="115"/>
      <c r="DB82" s="115"/>
      <c r="DC82" s="115"/>
      <c r="DD82" s="115"/>
      <c r="DE82" s="115"/>
      <c r="DF82" s="115"/>
      <c r="DG82" s="115"/>
      <c r="DH82" s="115"/>
      <c r="DI82" s="115"/>
      <c r="DJ82" s="115"/>
      <c r="DK82" s="115"/>
      <c r="DL82" s="115"/>
      <c r="DM82" s="115"/>
      <c r="DN82" s="115"/>
      <c r="DO82" s="115"/>
      <c r="DP82" s="115"/>
      <c r="DQ82" s="115"/>
      <c r="DR82" s="115"/>
      <c r="DS82" s="115"/>
      <c r="DT82" s="115"/>
      <c r="DU82" s="115"/>
      <c r="DV82" s="115"/>
      <c r="DW82" s="115"/>
      <c r="DX82" s="115"/>
      <c r="DY82" s="115"/>
      <c r="DZ82" s="115"/>
      <c r="EA82" s="115"/>
      <c r="EB82" s="115"/>
      <c r="EC82" s="115"/>
      <c r="ED82" s="115"/>
      <c r="EE82" s="115"/>
      <c r="EF82" s="115"/>
      <c r="EG82" s="115"/>
      <c r="EH82" s="115"/>
      <c r="EI82" s="115"/>
      <c r="EJ82" s="115"/>
      <c r="EK82" s="115"/>
      <c r="EL82" s="115"/>
      <c r="EM82" s="115"/>
      <c r="EN82" s="115"/>
      <c r="EO82" s="115"/>
      <c r="EP82" s="115"/>
      <c r="EQ82" s="115"/>
      <c r="ER82" s="115"/>
      <c r="ES82" s="115"/>
      <c r="ET82" s="115"/>
      <c r="EU82" s="115"/>
      <c r="EV82" s="115"/>
      <c r="EW82" s="115"/>
      <c r="EX82" s="115"/>
      <c r="EY82" s="115"/>
      <c r="EZ82" s="115"/>
      <c r="FA82" s="115"/>
      <c r="FB82" s="115"/>
      <c r="FC82" s="115"/>
      <c r="FD82" s="115"/>
      <c r="FE82" s="115"/>
      <c r="FF82" s="115"/>
      <c r="FG82" s="115"/>
      <c r="FH82" s="115"/>
      <c r="FI82" s="115"/>
      <c r="FJ82" s="115"/>
      <c r="FK82" s="115"/>
      <c r="FL82" s="115"/>
      <c r="FM82" s="115"/>
      <c r="FN82" s="115"/>
      <c r="FO82" s="115"/>
      <c r="FP82" s="115"/>
      <c r="FQ82" s="115"/>
      <c r="FR82" s="115"/>
      <c r="FS82" s="115"/>
      <c r="FT82" s="115"/>
      <c r="FU82" s="115"/>
      <c r="FV82" s="115"/>
      <c r="FW82" s="115"/>
      <c r="FX82" s="115"/>
      <c r="FY82" s="115"/>
      <c r="FZ82" s="115"/>
      <c r="GA82" s="115"/>
      <c r="GB82" s="115"/>
      <c r="GC82" s="115"/>
      <c r="GD82" s="115"/>
      <c r="GE82" s="115"/>
      <c r="GF82" s="115"/>
      <c r="GG82" s="115"/>
      <c r="GH82" s="115"/>
      <c r="GI82" s="115"/>
      <c r="GJ82" s="115"/>
      <c r="GK82" s="115"/>
      <c r="GL82" s="115"/>
      <c r="GM82" s="115"/>
      <c r="GN82" s="115"/>
      <c r="GO82" s="115"/>
      <c r="GP82" s="115"/>
      <c r="GQ82" s="115"/>
      <c r="GR82" s="115"/>
      <c r="GS82" s="115"/>
      <c r="GT82" s="115"/>
      <c r="GU82" s="115"/>
      <c r="GV82" s="115"/>
      <c r="GW82" s="115"/>
      <c r="GX82" s="115"/>
      <c r="GY82" s="115"/>
      <c r="GZ82" s="115"/>
      <c r="HA82" s="115"/>
      <c r="HB82" s="115"/>
      <c r="HC82" s="115"/>
      <c r="HD82" s="115"/>
      <c r="HE82" s="115"/>
      <c r="HF82" s="115"/>
      <c r="HG82" s="115"/>
      <c r="HH82" s="115"/>
      <c r="HI82" s="115"/>
      <c r="HJ82" s="115"/>
      <c r="HK82" s="115"/>
      <c r="HL82" s="115"/>
      <c r="HM82" s="115"/>
      <c r="HN82" s="115"/>
      <c r="HO82" s="115"/>
      <c r="HP82" s="115"/>
      <c r="HQ82" s="115"/>
      <c r="HR82" s="115"/>
      <c r="HS82" s="115"/>
      <c r="HT82" s="115"/>
      <c r="HU82" s="115"/>
      <c r="HV82" s="115"/>
      <c r="HW82" s="115"/>
      <c r="HX82" s="115"/>
      <c r="HY82" s="115"/>
      <c r="HZ82" s="115"/>
      <c r="IA82" s="115"/>
      <c r="IB82" s="115"/>
      <c r="IC82" s="115"/>
      <c r="ID82" s="115"/>
      <c r="IE82" s="115"/>
      <c r="IF82" s="115"/>
      <c r="IG82" s="115"/>
      <c r="IH82" s="115"/>
      <c r="II82" s="115"/>
      <c r="IJ82" s="115"/>
      <c r="IK82" s="115"/>
      <c r="IL82" s="115"/>
      <c r="IM82" s="115"/>
      <c r="IN82" s="115"/>
      <c r="IO82" s="115"/>
      <c r="IP82" s="115"/>
      <c r="IQ82" s="115"/>
      <c r="IR82" s="115"/>
      <c r="IS82" s="115"/>
      <c r="IT82" s="115"/>
      <c r="IU82" s="115"/>
    </row>
    <row r="83" spans="1:255" s="117" customFormat="1" x14ac:dyDescent="0.2">
      <c r="A83" s="115"/>
      <c r="B83" s="115"/>
      <c r="C83" s="116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  <c r="BI83" s="115"/>
      <c r="BJ83" s="115"/>
      <c r="BK83" s="115"/>
      <c r="BL83" s="115"/>
      <c r="BM83" s="115"/>
      <c r="BN83" s="115"/>
      <c r="BO83" s="115"/>
      <c r="BP83" s="115"/>
      <c r="BQ83" s="115"/>
      <c r="BR83" s="115"/>
      <c r="BS83" s="115"/>
      <c r="BT83" s="115"/>
      <c r="BU83" s="115"/>
      <c r="BV83" s="115"/>
      <c r="BW83" s="115"/>
      <c r="BX83" s="115"/>
      <c r="BY83" s="115"/>
      <c r="BZ83" s="115"/>
      <c r="CA83" s="115"/>
      <c r="CB83" s="115"/>
      <c r="CC83" s="115"/>
      <c r="CD83" s="115"/>
      <c r="CE83" s="115"/>
      <c r="CF83" s="115"/>
      <c r="CG83" s="115"/>
      <c r="CH83" s="115"/>
      <c r="CI83" s="115"/>
      <c r="CJ83" s="115"/>
      <c r="CK83" s="115"/>
      <c r="CL83" s="115"/>
      <c r="CM83" s="115"/>
      <c r="CN83" s="115"/>
      <c r="CO83" s="115"/>
      <c r="CP83" s="115"/>
      <c r="CQ83" s="115"/>
      <c r="CR83" s="115"/>
      <c r="CS83" s="115"/>
      <c r="CT83" s="115"/>
      <c r="CU83" s="115"/>
      <c r="CV83" s="115"/>
      <c r="CW83" s="115"/>
      <c r="CX83" s="115"/>
      <c r="CY83" s="115"/>
      <c r="CZ83" s="115"/>
      <c r="DA83" s="115"/>
      <c r="DB83" s="115"/>
      <c r="DC83" s="115"/>
      <c r="DD83" s="115"/>
      <c r="DE83" s="115"/>
      <c r="DF83" s="115"/>
      <c r="DG83" s="115"/>
      <c r="DH83" s="115"/>
      <c r="DI83" s="115"/>
      <c r="DJ83" s="115"/>
      <c r="DK83" s="115"/>
      <c r="DL83" s="115"/>
      <c r="DM83" s="115"/>
      <c r="DN83" s="115"/>
      <c r="DO83" s="115"/>
      <c r="DP83" s="115"/>
      <c r="DQ83" s="115"/>
      <c r="DR83" s="115"/>
      <c r="DS83" s="115"/>
      <c r="DT83" s="115"/>
      <c r="DU83" s="115"/>
      <c r="DV83" s="115"/>
      <c r="DW83" s="115"/>
      <c r="DX83" s="115"/>
      <c r="DY83" s="115"/>
      <c r="DZ83" s="115"/>
      <c r="EA83" s="115"/>
      <c r="EB83" s="115"/>
      <c r="EC83" s="115"/>
      <c r="ED83" s="115"/>
      <c r="EE83" s="115"/>
      <c r="EF83" s="115"/>
      <c r="EG83" s="115"/>
      <c r="EH83" s="115"/>
      <c r="EI83" s="115"/>
      <c r="EJ83" s="115"/>
      <c r="EK83" s="115"/>
      <c r="EL83" s="115"/>
      <c r="EM83" s="115"/>
      <c r="EN83" s="115"/>
      <c r="EO83" s="115"/>
      <c r="EP83" s="115"/>
      <c r="EQ83" s="115"/>
      <c r="ER83" s="115"/>
      <c r="ES83" s="115"/>
      <c r="ET83" s="115"/>
      <c r="EU83" s="115"/>
      <c r="EV83" s="115"/>
      <c r="EW83" s="115"/>
      <c r="EX83" s="115"/>
      <c r="EY83" s="115"/>
      <c r="EZ83" s="115"/>
      <c r="FA83" s="115"/>
      <c r="FB83" s="115"/>
      <c r="FC83" s="115"/>
      <c r="FD83" s="115"/>
      <c r="FE83" s="115"/>
      <c r="FF83" s="115"/>
      <c r="FG83" s="115"/>
      <c r="FH83" s="115"/>
      <c r="FI83" s="115"/>
      <c r="FJ83" s="115"/>
      <c r="FK83" s="115"/>
      <c r="FL83" s="115"/>
      <c r="FM83" s="115"/>
      <c r="FN83" s="115"/>
      <c r="FO83" s="115"/>
      <c r="FP83" s="115"/>
      <c r="FQ83" s="115"/>
      <c r="FR83" s="115"/>
      <c r="FS83" s="115"/>
      <c r="FT83" s="115"/>
      <c r="FU83" s="115"/>
      <c r="FV83" s="115"/>
      <c r="FW83" s="115"/>
      <c r="FX83" s="115"/>
      <c r="FY83" s="115"/>
      <c r="FZ83" s="115"/>
      <c r="GA83" s="115"/>
      <c r="GB83" s="115"/>
      <c r="GC83" s="115"/>
      <c r="GD83" s="115"/>
      <c r="GE83" s="115"/>
      <c r="GF83" s="115"/>
      <c r="GG83" s="115"/>
      <c r="GH83" s="115"/>
      <c r="GI83" s="115"/>
      <c r="GJ83" s="115"/>
      <c r="GK83" s="115"/>
      <c r="GL83" s="115"/>
      <c r="GM83" s="115"/>
      <c r="GN83" s="115"/>
      <c r="GO83" s="115"/>
      <c r="GP83" s="115"/>
      <c r="GQ83" s="115"/>
      <c r="GR83" s="115"/>
      <c r="GS83" s="115"/>
      <c r="GT83" s="115"/>
      <c r="GU83" s="115"/>
      <c r="GV83" s="115"/>
      <c r="GW83" s="115"/>
      <c r="GX83" s="115"/>
      <c r="GY83" s="115"/>
      <c r="GZ83" s="115"/>
      <c r="HA83" s="115"/>
      <c r="HB83" s="115"/>
      <c r="HC83" s="115"/>
      <c r="HD83" s="115"/>
      <c r="HE83" s="115"/>
      <c r="HF83" s="115"/>
      <c r="HG83" s="115"/>
      <c r="HH83" s="115"/>
      <c r="HI83" s="115"/>
      <c r="HJ83" s="115"/>
      <c r="HK83" s="115"/>
      <c r="HL83" s="115"/>
      <c r="HM83" s="115"/>
      <c r="HN83" s="115"/>
      <c r="HO83" s="115"/>
      <c r="HP83" s="115"/>
      <c r="HQ83" s="115"/>
      <c r="HR83" s="115"/>
      <c r="HS83" s="115"/>
      <c r="HT83" s="115"/>
      <c r="HU83" s="115"/>
      <c r="HV83" s="115"/>
      <c r="HW83" s="115"/>
      <c r="HX83" s="115"/>
      <c r="HY83" s="115"/>
      <c r="HZ83" s="115"/>
      <c r="IA83" s="115"/>
      <c r="IB83" s="115"/>
      <c r="IC83" s="115"/>
      <c r="ID83" s="115"/>
      <c r="IE83" s="115"/>
      <c r="IF83" s="115"/>
      <c r="IG83" s="115"/>
      <c r="IH83" s="115"/>
      <c r="II83" s="115"/>
      <c r="IJ83" s="115"/>
      <c r="IK83" s="115"/>
      <c r="IL83" s="115"/>
      <c r="IM83" s="115"/>
      <c r="IN83" s="115"/>
      <c r="IO83" s="115"/>
      <c r="IP83" s="115"/>
      <c r="IQ83" s="115"/>
      <c r="IR83" s="115"/>
      <c r="IS83" s="115"/>
      <c r="IT83" s="115"/>
      <c r="IU83" s="115"/>
    </row>
    <row r="84" spans="1:255" s="117" customFormat="1" x14ac:dyDescent="0.2">
      <c r="A84" s="120" t="s">
        <v>890</v>
      </c>
      <c r="B84" s="120" t="s">
        <v>856</v>
      </c>
      <c r="C84" s="120" t="s">
        <v>888</v>
      </c>
      <c r="D84" s="120" t="s">
        <v>889</v>
      </c>
      <c r="E84" s="120" t="e">
        <f>E11</f>
        <v>#REF!</v>
      </c>
      <c r="F84" s="120" t="e">
        <f>E84+31</f>
        <v>#REF!</v>
      </c>
      <c r="G84" s="120" t="e">
        <f t="shared" ref="G84:P84" si="6">F84+31</f>
        <v>#REF!</v>
      </c>
      <c r="H84" s="120" t="e">
        <f t="shared" si="6"/>
        <v>#REF!</v>
      </c>
      <c r="I84" s="120" t="e">
        <f t="shared" si="6"/>
        <v>#REF!</v>
      </c>
      <c r="J84" s="120" t="e">
        <f t="shared" si="6"/>
        <v>#REF!</v>
      </c>
      <c r="K84" s="120" t="e">
        <f t="shared" si="6"/>
        <v>#REF!</v>
      </c>
      <c r="L84" s="120" t="e">
        <f t="shared" si="6"/>
        <v>#REF!</v>
      </c>
      <c r="M84" s="120" t="e">
        <f t="shared" si="6"/>
        <v>#REF!</v>
      </c>
      <c r="N84" s="120" t="e">
        <f t="shared" si="6"/>
        <v>#REF!</v>
      </c>
      <c r="O84" s="120" t="e">
        <f t="shared" si="6"/>
        <v>#REF!</v>
      </c>
      <c r="P84" s="120" t="e">
        <f t="shared" si="6"/>
        <v>#REF!</v>
      </c>
      <c r="Q84" s="120" t="s">
        <v>912</v>
      </c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  <c r="BH84" s="115"/>
      <c r="BI84" s="115"/>
      <c r="BJ84" s="115"/>
      <c r="BK84" s="115"/>
      <c r="BL84" s="115"/>
      <c r="BM84" s="115"/>
      <c r="BN84" s="115"/>
      <c r="BO84" s="115"/>
      <c r="BP84" s="115"/>
      <c r="BQ84" s="115"/>
      <c r="BR84" s="115"/>
      <c r="BS84" s="115"/>
      <c r="BT84" s="115"/>
      <c r="BU84" s="115"/>
      <c r="BV84" s="115"/>
      <c r="BW84" s="115"/>
      <c r="BX84" s="115"/>
      <c r="BY84" s="115"/>
      <c r="BZ84" s="115"/>
      <c r="CA84" s="115"/>
      <c r="CB84" s="115"/>
      <c r="CC84" s="115"/>
      <c r="CD84" s="115"/>
      <c r="CE84" s="115"/>
      <c r="CF84" s="115"/>
      <c r="CG84" s="115"/>
      <c r="CH84" s="115"/>
      <c r="CI84" s="115"/>
      <c r="CJ84" s="115"/>
      <c r="CK84" s="115"/>
      <c r="CL84" s="115"/>
      <c r="CM84" s="115"/>
      <c r="CN84" s="115"/>
      <c r="CO84" s="115"/>
      <c r="CP84" s="115"/>
      <c r="CQ84" s="115"/>
      <c r="CR84" s="115"/>
      <c r="CS84" s="115"/>
      <c r="CT84" s="115"/>
      <c r="CU84" s="115"/>
      <c r="CV84" s="115"/>
      <c r="CW84" s="115"/>
      <c r="CX84" s="115"/>
      <c r="CY84" s="115"/>
      <c r="CZ84" s="115"/>
      <c r="DA84" s="115"/>
      <c r="DB84" s="115"/>
      <c r="DC84" s="115"/>
      <c r="DD84" s="115"/>
      <c r="DE84" s="115"/>
      <c r="DF84" s="115"/>
      <c r="DG84" s="115"/>
      <c r="DH84" s="115"/>
      <c r="DI84" s="115"/>
      <c r="DJ84" s="115"/>
      <c r="DK84" s="115"/>
      <c r="DL84" s="115"/>
      <c r="DM84" s="115"/>
      <c r="DN84" s="115"/>
      <c r="DO84" s="115"/>
      <c r="DP84" s="115"/>
      <c r="DQ84" s="115"/>
      <c r="DR84" s="115"/>
      <c r="DS84" s="115"/>
      <c r="DT84" s="115"/>
      <c r="DU84" s="115"/>
      <c r="DV84" s="115"/>
      <c r="DW84" s="115"/>
      <c r="DX84" s="115"/>
      <c r="DY84" s="115"/>
      <c r="DZ84" s="115"/>
      <c r="EA84" s="115"/>
      <c r="EB84" s="115"/>
      <c r="EC84" s="115"/>
      <c r="ED84" s="115"/>
      <c r="EE84" s="115"/>
      <c r="EF84" s="115"/>
      <c r="EG84" s="115"/>
      <c r="EH84" s="115"/>
      <c r="EI84" s="115"/>
      <c r="EJ84" s="115"/>
      <c r="EK84" s="115"/>
      <c r="EL84" s="115"/>
      <c r="EM84" s="115"/>
      <c r="EN84" s="115"/>
      <c r="EO84" s="115"/>
      <c r="EP84" s="115"/>
      <c r="EQ84" s="115"/>
      <c r="ER84" s="115"/>
      <c r="ES84" s="115"/>
      <c r="ET84" s="115"/>
      <c r="EU84" s="115"/>
      <c r="EV84" s="115"/>
      <c r="EW84" s="115"/>
      <c r="EX84" s="115"/>
      <c r="EY84" s="115"/>
      <c r="EZ84" s="115"/>
      <c r="FA84" s="115"/>
      <c r="FB84" s="115"/>
      <c r="FC84" s="115"/>
      <c r="FD84" s="115"/>
      <c r="FE84" s="115"/>
      <c r="FF84" s="115"/>
      <c r="FG84" s="115"/>
      <c r="FH84" s="115"/>
      <c r="FI84" s="115"/>
      <c r="FJ84" s="115"/>
      <c r="FK84" s="115"/>
      <c r="FL84" s="115"/>
      <c r="FM84" s="115"/>
      <c r="FN84" s="115"/>
      <c r="FO84" s="115"/>
      <c r="FP84" s="115"/>
      <c r="FQ84" s="115"/>
      <c r="FR84" s="115"/>
      <c r="FS84" s="115"/>
      <c r="FT84" s="115"/>
      <c r="FU84" s="115"/>
      <c r="FV84" s="115"/>
      <c r="FW84" s="115"/>
      <c r="FX84" s="115"/>
      <c r="FY84" s="115"/>
      <c r="FZ84" s="115"/>
      <c r="GA84" s="115"/>
      <c r="GB84" s="115"/>
      <c r="GC84" s="115"/>
      <c r="GD84" s="115"/>
      <c r="GE84" s="115"/>
      <c r="GF84" s="115"/>
      <c r="GG84" s="115"/>
      <c r="GH84" s="115"/>
      <c r="GI84" s="115"/>
      <c r="GJ84" s="115"/>
      <c r="GK84" s="115"/>
      <c r="GL84" s="115"/>
      <c r="GM84" s="115"/>
      <c r="GN84" s="115"/>
      <c r="GO84" s="115"/>
      <c r="GP84" s="115"/>
      <c r="GQ84" s="115"/>
      <c r="GR84" s="115"/>
      <c r="GS84" s="115"/>
      <c r="GT84" s="115"/>
      <c r="GU84" s="115"/>
      <c r="GV84" s="115"/>
      <c r="GW84" s="115"/>
      <c r="GX84" s="115"/>
      <c r="GY84" s="115"/>
      <c r="GZ84" s="115"/>
      <c r="HA84" s="115"/>
      <c r="HB84" s="115"/>
      <c r="HC84" s="115"/>
      <c r="HD84" s="115"/>
      <c r="HE84" s="115"/>
      <c r="HF84" s="115"/>
      <c r="HG84" s="115"/>
      <c r="HH84" s="115"/>
      <c r="HI84" s="115"/>
      <c r="HJ84" s="115"/>
      <c r="HK84" s="115"/>
      <c r="HL84" s="115"/>
      <c r="HM84" s="115"/>
      <c r="HN84" s="115"/>
      <c r="HO84" s="115"/>
      <c r="HP84" s="115"/>
      <c r="HQ84" s="115"/>
      <c r="HR84" s="115"/>
      <c r="HS84" s="115"/>
      <c r="HT84" s="115"/>
      <c r="HU84" s="115"/>
      <c r="HV84" s="115"/>
      <c r="HW84" s="115"/>
      <c r="HX84" s="115"/>
      <c r="HY84" s="115"/>
      <c r="HZ84" s="115"/>
      <c r="IA84" s="115"/>
      <c r="IB84" s="115"/>
      <c r="IC84" s="115"/>
      <c r="ID84" s="115"/>
      <c r="IE84" s="115"/>
      <c r="IF84" s="115"/>
      <c r="IG84" s="115"/>
      <c r="IH84" s="115"/>
      <c r="II84" s="115"/>
      <c r="IJ84" s="115"/>
      <c r="IK84" s="115"/>
      <c r="IL84" s="115"/>
      <c r="IM84" s="115"/>
      <c r="IN84" s="115"/>
      <c r="IO84" s="115"/>
      <c r="IP84" s="115"/>
      <c r="IQ84" s="115"/>
      <c r="IR84" s="115"/>
      <c r="IS84" s="115"/>
      <c r="IT84" s="115"/>
      <c r="IU84" s="115"/>
    </row>
    <row r="85" spans="1:255" s="121" customFormat="1" ht="12.75" customHeight="1" x14ac:dyDescent="0.2">
      <c r="A85" s="99">
        <v>0</v>
      </c>
      <c r="B85" s="99">
        <v>1</v>
      </c>
      <c r="C85" s="99">
        <f t="shared" ref="C85:Q85" si="7">B85+1</f>
        <v>2</v>
      </c>
      <c r="D85" s="99">
        <f t="shared" si="7"/>
        <v>3</v>
      </c>
      <c r="E85" s="99">
        <f t="shared" si="7"/>
        <v>4</v>
      </c>
      <c r="F85" s="99">
        <f t="shared" si="7"/>
        <v>5</v>
      </c>
      <c r="G85" s="99">
        <f t="shared" si="7"/>
        <v>6</v>
      </c>
      <c r="H85" s="99">
        <f t="shared" si="7"/>
        <v>7</v>
      </c>
      <c r="I85" s="99">
        <f t="shared" si="7"/>
        <v>8</v>
      </c>
      <c r="J85" s="99">
        <f t="shared" si="7"/>
        <v>9</v>
      </c>
      <c r="K85" s="99">
        <f t="shared" si="7"/>
        <v>10</v>
      </c>
      <c r="L85" s="99">
        <f t="shared" si="7"/>
        <v>11</v>
      </c>
      <c r="M85" s="99">
        <f t="shared" si="7"/>
        <v>12</v>
      </c>
      <c r="N85" s="99">
        <f t="shared" si="7"/>
        <v>13</v>
      </c>
      <c r="O85" s="99">
        <f t="shared" si="7"/>
        <v>14</v>
      </c>
      <c r="P85" s="123">
        <f t="shared" si="7"/>
        <v>15</v>
      </c>
      <c r="Q85" s="123">
        <f t="shared" si="7"/>
        <v>16</v>
      </c>
    </row>
    <row r="86" spans="1:255" s="117" customFormat="1" x14ac:dyDescent="0.2">
      <c r="A86" s="115" t="e">
        <f>#REF!+1</f>
        <v>#REF!</v>
      </c>
      <c r="B86" s="136" t="s">
        <v>904</v>
      </c>
      <c r="C86" s="144" t="str">
        <f t="shared" si="2"/>
        <v>П1210</v>
      </c>
      <c r="D86" s="145" t="s">
        <v>267</v>
      </c>
      <c r="E86" s="680"/>
      <c r="F86" s="680"/>
      <c r="G86" s="680"/>
      <c r="H86" s="680"/>
      <c r="I86" s="680"/>
      <c r="J86" s="680"/>
      <c r="K86" s="680"/>
      <c r="L86" s="680"/>
      <c r="M86" s="680"/>
      <c r="N86" s="680"/>
      <c r="O86" s="680"/>
      <c r="P86" s="680"/>
      <c r="Q86" s="135">
        <f t="shared" si="3"/>
        <v>0</v>
      </c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  <c r="BH86" s="115"/>
      <c r="BI86" s="115"/>
      <c r="BJ86" s="115"/>
      <c r="BK86" s="115"/>
      <c r="BL86" s="115"/>
      <c r="BM86" s="115"/>
      <c r="BN86" s="115"/>
      <c r="BO86" s="115"/>
      <c r="BP86" s="115"/>
      <c r="BQ86" s="115"/>
      <c r="BR86" s="115"/>
      <c r="BS86" s="115"/>
      <c r="BT86" s="115"/>
      <c r="BU86" s="115"/>
      <c r="BV86" s="115"/>
      <c r="BW86" s="115"/>
      <c r="BX86" s="115"/>
      <c r="BY86" s="115"/>
      <c r="BZ86" s="115"/>
      <c r="CA86" s="115"/>
      <c r="CB86" s="115"/>
      <c r="CC86" s="115"/>
      <c r="CD86" s="115"/>
      <c r="CE86" s="115"/>
      <c r="CF86" s="115"/>
      <c r="CG86" s="115"/>
      <c r="CH86" s="115"/>
      <c r="CI86" s="115"/>
      <c r="CJ86" s="115"/>
      <c r="CK86" s="115"/>
      <c r="CL86" s="115"/>
      <c r="CM86" s="115"/>
      <c r="CN86" s="115"/>
      <c r="CO86" s="115"/>
      <c r="CP86" s="115"/>
      <c r="CQ86" s="115"/>
      <c r="CR86" s="115"/>
      <c r="CS86" s="115"/>
      <c r="CT86" s="115"/>
      <c r="CU86" s="115"/>
      <c r="CV86" s="115"/>
      <c r="CW86" s="115"/>
      <c r="CX86" s="115"/>
      <c r="CY86" s="115"/>
      <c r="CZ86" s="115"/>
      <c r="DA86" s="115"/>
      <c r="DB86" s="115"/>
      <c r="DC86" s="115"/>
      <c r="DD86" s="115"/>
      <c r="DE86" s="115"/>
      <c r="DF86" s="115"/>
      <c r="DG86" s="115"/>
      <c r="DH86" s="115"/>
      <c r="DI86" s="115"/>
      <c r="DJ86" s="115"/>
      <c r="DK86" s="115"/>
      <c r="DL86" s="115"/>
      <c r="DM86" s="115"/>
      <c r="DN86" s="115"/>
      <c r="DO86" s="115"/>
      <c r="DP86" s="115"/>
      <c r="DQ86" s="115"/>
      <c r="DR86" s="115"/>
      <c r="DS86" s="115"/>
      <c r="DT86" s="115"/>
      <c r="DU86" s="115"/>
      <c r="DV86" s="115"/>
      <c r="DW86" s="115"/>
      <c r="DX86" s="115"/>
      <c r="DY86" s="115"/>
      <c r="DZ86" s="115"/>
      <c r="EA86" s="115"/>
      <c r="EB86" s="115"/>
      <c r="EC86" s="115"/>
      <c r="ED86" s="115"/>
      <c r="EE86" s="115"/>
      <c r="EF86" s="115"/>
      <c r="EG86" s="115"/>
      <c r="EH86" s="115"/>
      <c r="EI86" s="115"/>
      <c r="EJ86" s="115"/>
      <c r="EK86" s="115"/>
      <c r="EL86" s="115"/>
      <c r="EM86" s="115"/>
      <c r="EN86" s="115"/>
      <c r="EO86" s="115"/>
      <c r="EP86" s="115"/>
      <c r="EQ86" s="115"/>
      <c r="ER86" s="115"/>
      <c r="ES86" s="115"/>
      <c r="ET86" s="115"/>
      <c r="EU86" s="115"/>
      <c r="EV86" s="115"/>
      <c r="EW86" s="115"/>
      <c r="EX86" s="115"/>
      <c r="EY86" s="115"/>
      <c r="EZ86" s="115"/>
      <c r="FA86" s="115"/>
      <c r="FB86" s="115"/>
      <c r="FC86" s="115"/>
      <c r="FD86" s="115"/>
      <c r="FE86" s="115"/>
      <c r="FF86" s="115"/>
      <c r="FG86" s="115"/>
      <c r="FH86" s="115"/>
      <c r="FI86" s="115"/>
      <c r="FJ86" s="115"/>
      <c r="FK86" s="115"/>
      <c r="FL86" s="115"/>
      <c r="FM86" s="115"/>
      <c r="FN86" s="115"/>
      <c r="FO86" s="115"/>
      <c r="FP86" s="115"/>
      <c r="FQ86" s="115"/>
      <c r="FR86" s="115"/>
      <c r="FS86" s="115"/>
      <c r="FT86" s="115"/>
      <c r="FU86" s="115"/>
      <c r="FV86" s="115"/>
      <c r="FW86" s="115"/>
      <c r="FX86" s="115"/>
      <c r="FY86" s="115"/>
      <c r="FZ86" s="115"/>
      <c r="GA86" s="115"/>
      <c r="GB86" s="115"/>
      <c r="GC86" s="115"/>
      <c r="GD86" s="115"/>
      <c r="GE86" s="115"/>
      <c r="GF86" s="115"/>
      <c r="GG86" s="115"/>
      <c r="GH86" s="115"/>
      <c r="GI86" s="115"/>
      <c r="GJ86" s="115"/>
      <c r="GK86" s="115"/>
      <c r="GL86" s="115"/>
      <c r="GM86" s="115"/>
      <c r="GN86" s="115"/>
      <c r="GO86" s="115"/>
      <c r="GP86" s="115"/>
      <c r="GQ86" s="115"/>
      <c r="GR86" s="115"/>
      <c r="GS86" s="115"/>
      <c r="GT86" s="115"/>
      <c r="GU86" s="115"/>
      <c r="GV86" s="115"/>
      <c r="GW86" s="115"/>
      <c r="GX86" s="115"/>
      <c r="GY86" s="115"/>
      <c r="GZ86" s="115"/>
      <c r="HA86" s="115"/>
      <c r="HB86" s="115"/>
      <c r="HC86" s="115"/>
      <c r="HD86" s="115"/>
      <c r="HE86" s="115"/>
      <c r="HF86" s="115"/>
      <c r="HG86" s="115"/>
      <c r="HH86" s="115"/>
      <c r="HI86" s="115"/>
      <c r="HJ86" s="115"/>
      <c r="HK86" s="115"/>
      <c r="HL86" s="115"/>
      <c r="HM86" s="115"/>
      <c r="HN86" s="115"/>
      <c r="HO86" s="115"/>
      <c r="HP86" s="115"/>
      <c r="HQ86" s="115"/>
      <c r="HR86" s="115"/>
      <c r="HS86" s="115"/>
      <c r="HT86" s="115"/>
      <c r="HU86" s="115"/>
      <c r="HV86" s="115"/>
      <c r="HW86" s="115"/>
      <c r="HX86" s="115"/>
      <c r="HY86" s="115"/>
      <c r="HZ86" s="115"/>
      <c r="IA86" s="115"/>
      <c r="IB86" s="115"/>
      <c r="IC86" s="115"/>
      <c r="ID86" s="115"/>
      <c r="IE86" s="115"/>
      <c r="IF86" s="115"/>
      <c r="IG86" s="115"/>
      <c r="IH86" s="115"/>
      <c r="II86" s="115"/>
      <c r="IJ86" s="115"/>
      <c r="IK86" s="115"/>
      <c r="IL86" s="115"/>
      <c r="IM86" s="115"/>
      <c r="IN86" s="115"/>
      <c r="IO86" s="115"/>
      <c r="IP86" s="115"/>
      <c r="IQ86" s="115"/>
      <c r="IR86" s="115"/>
      <c r="IS86" s="115"/>
      <c r="IT86" s="115"/>
      <c r="IU86" s="115"/>
    </row>
    <row r="87" spans="1:255" s="117" customFormat="1" x14ac:dyDescent="0.2">
      <c r="A87" s="115" t="e">
        <f t="shared" si="4"/>
        <v>#REF!</v>
      </c>
      <c r="B87" s="136" t="s">
        <v>908</v>
      </c>
      <c r="C87" s="144" t="str">
        <f t="shared" si="2"/>
        <v>П1211</v>
      </c>
      <c r="D87" s="145" t="s">
        <v>267</v>
      </c>
      <c r="E87" s="680"/>
      <c r="F87" s="680"/>
      <c r="G87" s="680"/>
      <c r="H87" s="680"/>
      <c r="I87" s="680"/>
      <c r="J87" s="680"/>
      <c r="K87" s="680"/>
      <c r="L87" s="680"/>
      <c r="M87" s="680"/>
      <c r="N87" s="680"/>
      <c r="O87" s="680"/>
      <c r="P87" s="680"/>
      <c r="Q87" s="135">
        <f t="shared" si="3"/>
        <v>0</v>
      </c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  <c r="BH87" s="115"/>
      <c r="BI87" s="115"/>
      <c r="BJ87" s="115"/>
      <c r="BK87" s="115"/>
      <c r="BL87" s="115"/>
      <c r="BM87" s="115"/>
      <c r="BN87" s="115"/>
      <c r="BO87" s="115"/>
      <c r="BP87" s="115"/>
      <c r="BQ87" s="115"/>
      <c r="BR87" s="115"/>
      <c r="BS87" s="115"/>
      <c r="BT87" s="115"/>
      <c r="BU87" s="115"/>
      <c r="BV87" s="115"/>
      <c r="BW87" s="115"/>
      <c r="BX87" s="115"/>
      <c r="BY87" s="115"/>
      <c r="BZ87" s="115"/>
      <c r="CA87" s="115"/>
      <c r="CB87" s="115"/>
      <c r="CC87" s="115"/>
      <c r="CD87" s="115"/>
      <c r="CE87" s="115"/>
      <c r="CF87" s="115"/>
      <c r="CG87" s="115"/>
      <c r="CH87" s="115"/>
      <c r="CI87" s="115"/>
      <c r="CJ87" s="115"/>
      <c r="CK87" s="115"/>
      <c r="CL87" s="115"/>
      <c r="CM87" s="115"/>
      <c r="CN87" s="115"/>
      <c r="CO87" s="115"/>
      <c r="CP87" s="115"/>
      <c r="CQ87" s="115"/>
      <c r="CR87" s="115"/>
      <c r="CS87" s="115"/>
      <c r="CT87" s="115"/>
      <c r="CU87" s="115"/>
      <c r="CV87" s="115"/>
      <c r="CW87" s="115"/>
      <c r="CX87" s="115"/>
      <c r="CY87" s="115"/>
      <c r="CZ87" s="115"/>
      <c r="DA87" s="115"/>
      <c r="DB87" s="115"/>
      <c r="DC87" s="115"/>
      <c r="DD87" s="115"/>
      <c r="DE87" s="115"/>
      <c r="DF87" s="115"/>
      <c r="DG87" s="115"/>
      <c r="DH87" s="115"/>
      <c r="DI87" s="115"/>
      <c r="DJ87" s="115"/>
      <c r="DK87" s="115"/>
      <c r="DL87" s="115"/>
      <c r="DM87" s="115"/>
      <c r="DN87" s="115"/>
      <c r="DO87" s="115"/>
      <c r="DP87" s="115"/>
      <c r="DQ87" s="115"/>
      <c r="DR87" s="115"/>
      <c r="DS87" s="115"/>
      <c r="DT87" s="115"/>
      <c r="DU87" s="115"/>
      <c r="DV87" s="115"/>
      <c r="DW87" s="115"/>
      <c r="DX87" s="115"/>
      <c r="DY87" s="115"/>
      <c r="DZ87" s="115"/>
      <c r="EA87" s="115"/>
      <c r="EB87" s="115"/>
      <c r="EC87" s="115"/>
      <c r="ED87" s="115"/>
      <c r="EE87" s="115"/>
      <c r="EF87" s="115"/>
      <c r="EG87" s="115"/>
      <c r="EH87" s="115"/>
      <c r="EI87" s="115"/>
      <c r="EJ87" s="115"/>
      <c r="EK87" s="115"/>
      <c r="EL87" s="115"/>
      <c r="EM87" s="115"/>
      <c r="EN87" s="115"/>
      <c r="EO87" s="115"/>
      <c r="EP87" s="115"/>
      <c r="EQ87" s="115"/>
      <c r="ER87" s="115"/>
      <c r="ES87" s="115"/>
      <c r="ET87" s="115"/>
      <c r="EU87" s="115"/>
      <c r="EV87" s="115"/>
      <c r="EW87" s="115"/>
      <c r="EX87" s="115"/>
      <c r="EY87" s="115"/>
      <c r="EZ87" s="115"/>
      <c r="FA87" s="115"/>
      <c r="FB87" s="115"/>
      <c r="FC87" s="115"/>
      <c r="FD87" s="115"/>
      <c r="FE87" s="115"/>
      <c r="FF87" s="115"/>
      <c r="FG87" s="115"/>
      <c r="FH87" s="115"/>
      <c r="FI87" s="115"/>
      <c r="FJ87" s="115"/>
      <c r="FK87" s="115"/>
      <c r="FL87" s="115"/>
      <c r="FM87" s="115"/>
      <c r="FN87" s="115"/>
      <c r="FO87" s="115"/>
      <c r="FP87" s="115"/>
      <c r="FQ87" s="115"/>
      <c r="FR87" s="115"/>
      <c r="FS87" s="115"/>
      <c r="FT87" s="115"/>
      <c r="FU87" s="115"/>
      <c r="FV87" s="115"/>
      <c r="FW87" s="115"/>
      <c r="FX87" s="115"/>
      <c r="FY87" s="115"/>
      <c r="FZ87" s="115"/>
      <c r="GA87" s="115"/>
      <c r="GB87" s="115"/>
      <c r="GC87" s="115"/>
      <c r="GD87" s="115"/>
      <c r="GE87" s="115"/>
      <c r="GF87" s="115"/>
      <c r="GG87" s="115"/>
      <c r="GH87" s="115"/>
      <c r="GI87" s="115"/>
      <c r="GJ87" s="115"/>
      <c r="GK87" s="115"/>
      <c r="GL87" s="115"/>
      <c r="GM87" s="115"/>
      <c r="GN87" s="115"/>
      <c r="GO87" s="115"/>
      <c r="GP87" s="115"/>
      <c r="GQ87" s="115"/>
      <c r="GR87" s="115"/>
      <c r="GS87" s="115"/>
      <c r="GT87" s="115"/>
      <c r="GU87" s="115"/>
      <c r="GV87" s="115"/>
      <c r="GW87" s="115"/>
      <c r="GX87" s="115"/>
      <c r="GY87" s="115"/>
      <c r="GZ87" s="115"/>
      <c r="HA87" s="115"/>
      <c r="HB87" s="115"/>
      <c r="HC87" s="115"/>
      <c r="HD87" s="115"/>
      <c r="HE87" s="115"/>
      <c r="HF87" s="115"/>
      <c r="HG87" s="115"/>
      <c r="HH87" s="115"/>
      <c r="HI87" s="115"/>
      <c r="HJ87" s="115"/>
      <c r="HK87" s="115"/>
      <c r="HL87" s="115"/>
      <c r="HM87" s="115"/>
      <c r="HN87" s="115"/>
      <c r="HO87" s="115"/>
      <c r="HP87" s="115"/>
      <c r="HQ87" s="115"/>
      <c r="HR87" s="115"/>
      <c r="HS87" s="115"/>
      <c r="HT87" s="115"/>
      <c r="HU87" s="115"/>
      <c r="HV87" s="115"/>
      <c r="HW87" s="115"/>
      <c r="HX87" s="115"/>
      <c r="HY87" s="115"/>
      <c r="HZ87" s="115"/>
      <c r="IA87" s="115"/>
      <c r="IB87" s="115"/>
      <c r="IC87" s="115"/>
      <c r="ID87" s="115"/>
      <c r="IE87" s="115"/>
      <c r="IF87" s="115"/>
      <c r="IG87" s="115"/>
      <c r="IH87" s="115"/>
      <c r="II87" s="115"/>
      <c r="IJ87" s="115"/>
      <c r="IK87" s="115"/>
      <c r="IL87" s="115"/>
      <c r="IM87" s="115"/>
      <c r="IN87" s="115"/>
      <c r="IO87" s="115"/>
      <c r="IP87" s="115"/>
      <c r="IQ87" s="115"/>
      <c r="IR87" s="115"/>
      <c r="IS87" s="115"/>
      <c r="IT87" s="115"/>
      <c r="IU87" s="115"/>
    </row>
    <row r="88" spans="1:255" s="117" customFormat="1" x14ac:dyDescent="0.2">
      <c r="A88" s="115" t="e">
        <f t="shared" si="4"/>
        <v>#REF!</v>
      </c>
      <c r="B88" s="136" t="s">
        <v>137</v>
      </c>
      <c r="C88" s="144" t="str">
        <f t="shared" si="2"/>
        <v>П1212</v>
      </c>
      <c r="D88" s="145" t="s">
        <v>267</v>
      </c>
      <c r="E88" s="680"/>
      <c r="F88" s="680"/>
      <c r="G88" s="680"/>
      <c r="H88" s="680"/>
      <c r="I88" s="680"/>
      <c r="J88" s="680"/>
      <c r="K88" s="680"/>
      <c r="L88" s="680"/>
      <c r="M88" s="680"/>
      <c r="N88" s="680"/>
      <c r="O88" s="680"/>
      <c r="P88" s="680"/>
      <c r="Q88" s="135">
        <f t="shared" si="3"/>
        <v>0</v>
      </c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5"/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  <c r="BH88" s="115"/>
      <c r="BI88" s="115"/>
      <c r="BJ88" s="115"/>
      <c r="BK88" s="115"/>
      <c r="BL88" s="115"/>
      <c r="BM88" s="115"/>
      <c r="BN88" s="115"/>
      <c r="BO88" s="115"/>
      <c r="BP88" s="115"/>
      <c r="BQ88" s="115"/>
      <c r="BR88" s="115"/>
      <c r="BS88" s="115"/>
      <c r="BT88" s="115"/>
      <c r="BU88" s="115"/>
      <c r="BV88" s="115"/>
      <c r="BW88" s="115"/>
      <c r="BX88" s="115"/>
      <c r="BY88" s="115"/>
      <c r="BZ88" s="115"/>
      <c r="CA88" s="115"/>
      <c r="CB88" s="115"/>
      <c r="CC88" s="115"/>
      <c r="CD88" s="115"/>
      <c r="CE88" s="115"/>
      <c r="CF88" s="115"/>
      <c r="CG88" s="115"/>
      <c r="CH88" s="115"/>
      <c r="CI88" s="115"/>
      <c r="CJ88" s="115"/>
      <c r="CK88" s="115"/>
      <c r="CL88" s="115"/>
      <c r="CM88" s="115"/>
      <c r="CN88" s="115"/>
      <c r="CO88" s="115"/>
      <c r="CP88" s="115"/>
      <c r="CQ88" s="115"/>
      <c r="CR88" s="115"/>
      <c r="CS88" s="115"/>
      <c r="CT88" s="115"/>
      <c r="CU88" s="115"/>
      <c r="CV88" s="115"/>
      <c r="CW88" s="115"/>
      <c r="CX88" s="115"/>
      <c r="CY88" s="115"/>
      <c r="CZ88" s="115"/>
      <c r="DA88" s="115"/>
      <c r="DB88" s="115"/>
      <c r="DC88" s="115"/>
      <c r="DD88" s="115"/>
      <c r="DE88" s="115"/>
      <c r="DF88" s="115"/>
      <c r="DG88" s="115"/>
      <c r="DH88" s="115"/>
      <c r="DI88" s="115"/>
      <c r="DJ88" s="115"/>
      <c r="DK88" s="115"/>
      <c r="DL88" s="115"/>
      <c r="DM88" s="115"/>
      <c r="DN88" s="115"/>
      <c r="DO88" s="115"/>
      <c r="DP88" s="115"/>
      <c r="DQ88" s="115"/>
      <c r="DR88" s="115"/>
      <c r="DS88" s="115"/>
      <c r="DT88" s="115"/>
      <c r="DU88" s="115"/>
      <c r="DV88" s="115"/>
      <c r="DW88" s="115"/>
      <c r="DX88" s="115"/>
      <c r="DY88" s="115"/>
      <c r="DZ88" s="115"/>
      <c r="EA88" s="115"/>
      <c r="EB88" s="115"/>
      <c r="EC88" s="115"/>
      <c r="ED88" s="115"/>
      <c r="EE88" s="115"/>
      <c r="EF88" s="115"/>
      <c r="EG88" s="115"/>
      <c r="EH88" s="115"/>
      <c r="EI88" s="115"/>
      <c r="EJ88" s="115"/>
      <c r="EK88" s="115"/>
      <c r="EL88" s="115"/>
      <c r="EM88" s="115"/>
      <c r="EN88" s="115"/>
      <c r="EO88" s="115"/>
      <c r="EP88" s="115"/>
      <c r="EQ88" s="115"/>
      <c r="ER88" s="115"/>
      <c r="ES88" s="115"/>
      <c r="ET88" s="115"/>
      <c r="EU88" s="115"/>
      <c r="EV88" s="115"/>
      <c r="EW88" s="115"/>
      <c r="EX88" s="115"/>
      <c r="EY88" s="115"/>
      <c r="EZ88" s="115"/>
      <c r="FA88" s="115"/>
      <c r="FB88" s="115"/>
      <c r="FC88" s="115"/>
      <c r="FD88" s="115"/>
      <c r="FE88" s="115"/>
      <c r="FF88" s="115"/>
      <c r="FG88" s="115"/>
      <c r="FH88" s="115"/>
      <c r="FI88" s="115"/>
      <c r="FJ88" s="115"/>
      <c r="FK88" s="115"/>
      <c r="FL88" s="115"/>
      <c r="FM88" s="115"/>
      <c r="FN88" s="115"/>
      <c r="FO88" s="115"/>
      <c r="FP88" s="115"/>
      <c r="FQ88" s="115"/>
      <c r="FR88" s="115"/>
      <c r="FS88" s="115"/>
      <c r="FT88" s="115"/>
      <c r="FU88" s="115"/>
      <c r="FV88" s="115"/>
      <c r="FW88" s="115"/>
      <c r="FX88" s="115"/>
      <c r="FY88" s="115"/>
      <c r="FZ88" s="115"/>
      <c r="GA88" s="115"/>
      <c r="GB88" s="115"/>
      <c r="GC88" s="115"/>
      <c r="GD88" s="115"/>
      <c r="GE88" s="115"/>
      <c r="GF88" s="115"/>
      <c r="GG88" s="115"/>
      <c r="GH88" s="115"/>
      <c r="GI88" s="115"/>
      <c r="GJ88" s="115"/>
      <c r="GK88" s="115"/>
      <c r="GL88" s="115"/>
      <c r="GM88" s="115"/>
      <c r="GN88" s="115"/>
      <c r="GO88" s="115"/>
      <c r="GP88" s="115"/>
      <c r="GQ88" s="115"/>
      <c r="GR88" s="115"/>
      <c r="GS88" s="115"/>
      <c r="GT88" s="115"/>
      <c r="GU88" s="115"/>
      <c r="GV88" s="115"/>
      <c r="GW88" s="115"/>
      <c r="GX88" s="115"/>
      <c r="GY88" s="115"/>
      <c r="GZ88" s="115"/>
      <c r="HA88" s="115"/>
      <c r="HB88" s="115"/>
      <c r="HC88" s="115"/>
      <c r="HD88" s="115"/>
      <c r="HE88" s="115"/>
      <c r="HF88" s="115"/>
      <c r="HG88" s="115"/>
      <c r="HH88" s="115"/>
      <c r="HI88" s="115"/>
      <c r="HJ88" s="115"/>
      <c r="HK88" s="115"/>
      <c r="HL88" s="115"/>
      <c r="HM88" s="115"/>
      <c r="HN88" s="115"/>
      <c r="HO88" s="115"/>
      <c r="HP88" s="115"/>
      <c r="HQ88" s="115"/>
      <c r="HR88" s="115"/>
      <c r="HS88" s="115"/>
      <c r="HT88" s="115"/>
      <c r="HU88" s="115"/>
      <c r="HV88" s="115"/>
      <c r="HW88" s="115"/>
      <c r="HX88" s="115"/>
      <c r="HY88" s="115"/>
      <c r="HZ88" s="115"/>
      <c r="IA88" s="115"/>
      <c r="IB88" s="115"/>
      <c r="IC88" s="115"/>
      <c r="ID88" s="115"/>
      <c r="IE88" s="115"/>
      <c r="IF88" s="115"/>
      <c r="IG88" s="115"/>
      <c r="IH88" s="115"/>
      <c r="II88" s="115"/>
      <c r="IJ88" s="115"/>
      <c r="IK88" s="115"/>
      <c r="IL88" s="115"/>
      <c r="IM88" s="115"/>
      <c r="IN88" s="115"/>
      <c r="IO88" s="115"/>
      <c r="IP88" s="115"/>
      <c r="IQ88" s="115"/>
      <c r="IR88" s="115"/>
      <c r="IS88" s="115"/>
      <c r="IT88" s="115"/>
      <c r="IU88" s="115"/>
    </row>
    <row r="89" spans="1:255" s="117" customFormat="1" x14ac:dyDescent="0.2">
      <c r="A89" s="115" t="e">
        <f t="shared" si="4"/>
        <v>#REF!</v>
      </c>
      <c r="B89" s="136" t="s">
        <v>138</v>
      </c>
      <c r="C89" s="144" t="str">
        <f t="shared" si="2"/>
        <v>П1213</v>
      </c>
      <c r="D89" s="145" t="s">
        <v>267</v>
      </c>
      <c r="E89" s="680"/>
      <c r="F89" s="680"/>
      <c r="G89" s="680"/>
      <c r="H89" s="680"/>
      <c r="I89" s="680"/>
      <c r="J89" s="680"/>
      <c r="K89" s="680"/>
      <c r="L89" s="680"/>
      <c r="M89" s="680"/>
      <c r="N89" s="680"/>
      <c r="O89" s="680"/>
      <c r="P89" s="680"/>
      <c r="Q89" s="135">
        <f t="shared" si="3"/>
        <v>0</v>
      </c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115"/>
      <c r="AN89" s="115"/>
      <c r="AO89" s="115"/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  <c r="BH89" s="115"/>
      <c r="BI89" s="115"/>
      <c r="BJ89" s="115"/>
      <c r="BK89" s="115"/>
      <c r="BL89" s="115"/>
      <c r="BM89" s="115"/>
      <c r="BN89" s="115"/>
      <c r="BO89" s="115"/>
      <c r="BP89" s="115"/>
      <c r="BQ89" s="115"/>
      <c r="BR89" s="115"/>
      <c r="BS89" s="115"/>
      <c r="BT89" s="115"/>
      <c r="BU89" s="115"/>
      <c r="BV89" s="115"/>
      <c r="BW89" s="115"/>
      <c r="BX89" s="115"/>
      <c r="BY89" s="115"/>
      <c r="BZ89" s="115"/>
      <c r="CA89" s="115"/>
      <c r="CB89" s="115"/>
      <c r="CC89" s="115"/>
      <c r="CD89" s="115"/>
      <c r="CE89" s="115"/>
      <c r="CF89" s="115"/>
      <c r="CG89" s="115"/>
      <c r="CH89" s="115"/>
      <c r="CI89" s="115"/>
      <c r="CJ89" s="115"/>
      <c r="CK89" s="115"/>
      <c r="CL89" s="115"/>
      <c r="CM89" s="115"/>
      <c r="CN89" s="115"/>
      <c r="CO89" s="115"/>
      <c r="CP89" s="115"/>
      <c r="CQ89" s="115"/>
      <c r="CR89" s="115"/>
      <c r="CS89" s="115"/>
      <c r="CT89" s="115"/>
      <c r="CU89" s="115"/>
      <c r="CV89" s="115"/>
      <c r="CW89" s="115"/>
      <c r="CX89" s="115"/>
      <c r="CY89" s="115"/>
      <c r="CZ89" s="115"/>
      <c r="DA89" s="115"/>
      <c r="DB89" s="115"/>
      <c r="DC89" s="115"/>
      <c r="DD89" s="115"/>
      <c r="DE89" s="115"/>
      <c r="DF89" s="115"/>
      <c r="DG89" s="115"/>
      <c r="DH89" s="115"/>
      <c r="DI89" s="115"/>
      <c r="DJ89" s="115"/>
      <c r="DK89" s="115"/>
      <c r="DL89" s="115"/>
      <c r="DM89" s="115"/>
      <c r="DN89" s="115"/>
      <c r="DO89" s="115"/>
      <c r="DP89" s="115"/>
      <c r="DQ89" s="115"/>
      <c r="DR89" s="115"/>
      <c r="DS89" s="115"/>
      <c r="DT89" s="115"/>
      <c r="DU89" s="115"/>
      <c r="DV89" s="115"/>
      <c r="DW89" s="115"/>
      <c r="DX89" s="115"/>
      <c r="DY89" s="115"/>
      <c r="DZ89" s="115"/>
      <c r="EA89" s="115"/>
      <c r="EB89" s="115"/>
      <c r="EC89" s="115"/>
      <c r="ED89" s="115"/>
      <c r="EE89" s="115"/>
      <c r="EF89" s="115"/>
      <c r="EG89" s="115"/>
      <c r="EH89" s="115"/>
      <c r="EI89" s="115"/>
      <c r="EJ89" s="115"/>
      <c r="EK89" s="115"/>
      <c r="EL89" s="115"/>
      <c r="EM89" s="115"/>
      <c r="EN89" s="115"/>
      <c r="EO89" s="115"/>
      <c r="EP89" s="115"/>
      <c r="EQ89" s="115"/>
      <c r="ER89" s="115"/>
      <c r="ES89" s="115"/>
      <c r="ET89" s="115"/>
      <c r="EU89" s="115"/>
      <c r="EV89" s="115"/>
      <c r="EW89" s="115"/>
      <c r="EX89" s="115"/>
      <c r="EY89" s="115"/>
      <c r="EZ89" s="115"/>
      <c r="FA89" s="115"/>
      <c r="FB89" s="115"/>
      <c r="FC89" s="115"/>
      <c r="FD89" s="115"/>
      <c r="FE89" s="115"/>
      <c r="FF89" s="115"/>
      <c r="FG89" s="115"/>
      <c r="FH89" s="115"/>
      <c r="FI89" s="115"/>
      <c r="FJ89" s="115"/>
      <c r="FK89" s="115"/>
      <c r="FL89" s="115"/>
      <c r="FM89" s="115"/>
      <c r="FN89" s="115"/>
      <c r="FO89" s="115"/>
      <c r="FP89" s="115"/>
      <c r="FQ89" s="115"/>
      <c r="FR89" s="115"/>
      <c r="FS89" s="115"/>
      <c r="FT89" s="115"/>
      <c r="FU89" s="115"/>
      <c r="FV89" s="115"/>
      <c r="FW89" s="115"/>
      <c r="FX89" s="115"/>
      <c r="FY89" s="115"/>
      <c r="FZ89" s="115"/>
      <c r="GA89" s="115"/>
      <c r="GB89" s="115"/>
      <c r="GC89" s="115"/>
      <c r="GD89" s="115"/>
      <c r="GE89" s="115"/>
      <c r="GF89" s="115"/>
      <c r="GG89" s="115"/>
      <c r="GH89" s="115"/>
      <c r="GI89" s="115"/>
      <c r="GJ89" s="115"/>
      <c r="GK89" s="115"/>
      <c r="GL89" s="115"/>
      <c r="GM89" s="115"/>
      <c r="GN89" s="115"/>
      <c r="GO89" s="115"/>
      <c r="GP89" s="115"/>
      <c r="GQ89" s="115"/>
      <c r="GR89" s="115"/>
      <c r="GS89" s="115"/>
      <c r="GT89" s="115"/>
      <c r="GU89" s="115"/>
      <c r="GV89" s="115"/>
      <c r="GW89" s="115"/>
      <c r="GX89" s="115"/>
      <c r="GY89" s="115"/>
      <c r="GZ89" s="115"/>
      <c r="HA89" s="115"/>
      <c r="HB89" s="115"/>
      <c r="HC89" s="115"/>
      <c r="HD89" s="115"/>
      <c r="HE89" s="115"/>
      <c r="HF89" s="115"/>
      <c r="HG89" s="115"/>
      <c r="HH89" s="115"/>
      <c r="HI89" s="115"/>
      <c r="HJ89" s="115"/>
      <c r="HK89" s="115"/>
      <c r="HL89" s="115"/>
      <c r="HM89" s="115"/>
      <c r="HN89" s="115"/>
      <c r="HO89" s="115"/>
      <c r="HP89" s="115"/>
      <c r="HQ89" s="115"/>
      <c r="HR89" s="115"/>
      <c r="HS89" s="115"/>
      <c r="HT89" s="115"/>
      <c r="HU89" s="115"/>
      <c r="HV89" s="115"/>
      <c r="HW89" s="115"/>
      <c r="HX89" s="115"/>
      <c r="HY89" s="115"/>
      <c r="HZ89" s="115"/>
      <c r="IA89" s="115"/>
      <c r="IB89" s="115"/>
      <c r="IC89" s="115"/>
      <c r="ID89" s="115"/>
      <c r="IE89" s="115"/>
      <c r="IF89" s="115"/>
      <c r="IG89" s="115"/>
      <c r="IH89" s="115"/>
      <c r="II89" s="115"/>
      <c r="IJ89" s="115"/>
      <c r="IK89" s="115"/>
      <c r="IL89" s="115"/>
      <c r="IM89" s="115"/>
      <c r="IN89" s="115"/>
      <c r="IO89" s="115"/>
      <c r="IP89" s="115"/>
      <c r="IQ89" s="115"/>
      <c r="IR89" s="115"/>
      <c r="IS89" s="115"/>
      <c r="IT89" s="115"/>
      <c r="IU89" s="115"/>
    </row>
    <row r="90" spans="1:255" s="117" customFormat="1" x14ac:dyDescent="0.2">
      <c r="A90" s="115" t="e">
        <f t="shared" si="4"/>
        <v>#REF!</v>
      </c>
      <c r="B90" s="136" t="s">
        <v>139</v>
      </c>
      <c r="C90" s="144" t="str">
        <f t="shared" si="2"/>
        <v>П1214</v>
      </c>
      <c r="D90" s="145" t="s">
        <v>267</v>
      </c>
      <c r="E90" s="680"/>
      <c r="F90" s="680"/>
      <c r="G90" s="680"/>
      <c r="H90" s="680"/>
      <c r="I90" s="680"/>
      <c r="J90" s="680"/>
      <c r="K90" s="680"/>
      <c r="L90" s="680"/>
      <c r="M90" s="680"/>
      <c r="N90" s="680"/>
      <c r="O90" s="680"/>
      <c r="P90" s="680"/>
      <c r="Q90" s="135">
        <f t="shared" si="3"/>
        <v>0</v>
      </c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115"/>
      <c r="AM90" s="115"/>
      <c r="AN90" s="115"/>
      <c r="AO90" s="115"/>
      <c r="AP90" s="115"/>
      <c r="AQ90" s="115"/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  <c r="BH90" s="115"/>
      <c r="BI90" s="115"/>
      <c r="BJ90" s="115"/>
      <c r="BK90" s="115"/>
      <c r="BL90" s="115"/>
      <c r="BM90" s="115"/>
      <c r="BN90" s="115"/>
      <c r="BO90" s="115"/>
      <c r="BP90" s="115"/>
      <c r="BQ90" s="115"/>
      <c r="BR90" s="115"/>
      <c r="BS90" s="115"/>
      <c r="BT90" s="115"/>
      <c r="BU90" s="115"/>
      <c r="BV90" s="115"/>
      <c r="BW90" s="115"/>
      <c r="BX90" s="115"/>
      <c r="BY90" s="115"/>
      <c r="BZ90" s="115"/>
      <c r="CA90" s="115"/>
      <c r="CB90" s="115"/>
      <c r="CC90" s="115"/>
      <c r="CD90" s="115"/>
      <c r="CE90" s="115"/>
      <c r="CF90" s="115"/>
      <c r="CG90" s="115"/>
      <c r="CH90" s="115"/>
      <c r="CI90" s="115"/>
      <c r="CJ90" s="115"/>
      <c r="CK90" s="115"/>
      <c r="CL90" s="115"/>
      <c r="CM90" s="115"/>
      <c r="CN90" s="115"/>
      <c r="CO90" s="115"/>
      <c r="CP90" s="115"/>
      <c r="CQ90" s="115"/>
      <c r="CR90" s="115"/>
      <c r="CS90" s="115"/>
      <c r="CT90" s="115"/>
      <c r="CU90" s="115"/>
      <c r="CV90" s="115"/>
      <c r="CW90" s="115"/>
      <c r="CX90" s="115"/>
      <c r="CY90" s="115"/>
      <c r="CZ90" s="115"/>
      <c r="DA90" s="115"/>
      <c r="DB90" s="115"/>
      <c r="DC90" s="115"/>
      <c r="DD90" s="115"/>
      <c r="DE90" s="115"/>
      <c r="DF90" s="115"/>
      <c r="DG90" s="115"/>
      <c r="DH90" s="115"/>
      <c r="DI90" s="115"/>
      <c r="DJ90" s="115"/>
      <c r="DK90" s="115"/>
      <c r="DL90" s="115"/>
      <c r="DM90" s="115"/>
      <c r="DN90" s="115"/>
      <c r="DO90" s="115"/>
      <c r="DP90" s="115"/>
      <c r="DQ90" s="115"/>
      <c r="DR90" s="115"/>
      <c r="DS90" s="115"/>
      <c r="DT90" s="115"/>
      <c r="DU90" s="115"/>
      <c r="DV90" s="115"/>
      <c r="DW90" s="115"/>
      <c r="DX90" s="115"/>
      <c r="DY90" s="115"/>
      <c r="DZ90" s="115"/>
      <c r="EA90" s="115"/>
      <c r="EB90" s="115"/>
      <c r="EC90" s="115"/>
      <c r="ED90" s="115"/>
      <c r="EE90" s="115"/>
      <c r="EF90" s="115"/>
      <c r="EG90" s="115"/>
      <c r="EH90" s="115"/>
      <c r="EI90" s="115"/>
      <c r="EJ90" s="115"/>
      <c r="EK90" s="115"/>
      <c r="EL90" s="115"/>
      <c r="EM90" s="115"/>
      <c r="EN90" s="115"/>
      <c r="EO90" s="115"/>
      <c r="EP90" s="115"/>
      <c r="EQ90" s="115"/>
      <c r="ER90" s="115"/>
      <c r="ES90" s="115"/>
      <c r="ET90" s="115"/>
      <c r="EU90" s="115"/>
      <c r="EV90" s="115"/>
      <c r="EW90" s="115"/>
      <c r="EX90" s="115"/>
      <c r="EY90" s="115"/>
      <c r="EZ90" s="115"/>
      <c r="FA90" s="115"/>
      <c r="FB90" s="115"/>
      <c r="FC90" s="115"/>
      <c r="FD90" s="115"/>
      <c r="FE90" s="115"/>
      <c r="FF90" s="115"/>
      <c r="FG90" s="115"/>
      <c r="FH90" s="115"/>
      <c r="FI90" s="115"/>
      <c r="FJ90" s="115"/>
      <c r="FK90" s="115"/>
      <c r="FL90" s="115"/>
      <c r="FM90" s="115"/>
      <c r="FN90" s="115"/>
      <c r="FO90" s="115"/>
      <c r="FP90" s="115"/>
      <c r="FQ90" s="115"/>
      <c r="FR90" s="115"/>
      <c r="FS90" s="115"/>
      <c r="FT90" s="115"/>
      <c r="FU90" s="115"/>
      <c r="FV90" s="115"/>
      <c r="FW90" s="115"/>
      <c r="FX90" s="115"/>
      <c r="FY90" s="115"/>
      <c r="FZ90" s="115"/>
      <c r="GA90" s="115"/>
      <c r="GB90" s="115"/>
      <c r="GC90" s="115"/>
      <c r="GD90" s="115"/>
      <c r="GE90" s="115"/>
      <c r="GF90" s="115"/>
      <c r="GG90" s="115"/>
      <c r="GH90" s="115"/>
      <c r="GI90" s="115"/>
      <c r="GJ90" s="115"/>
      <c r="GK90" s="115"/>
      <c r="GL90" s="115"/>
      <c r="GM90" s="115"/>
      <c r="GN90" s="115"/>
      <c r="GO90" s="115"/>
      <c r="GP90" s="115"/>
      <c r="GQ90" s="115"/>
      <c r="GR90" s="115"/>
      <c r="GS90" s="115"/>
      <c r="GT90" s="115"/>
      <c r="GU90" s="115"/>
      <c r="GV90" s="115"/>
      <c r="GW90" s="115"/>
      <c r="GX90" s="115"/>
      <c r="GY90" s="115"/>
      <c r="GZ90" s="115"/>
      <c r="HA90" s="115"/>
      <c r="HB90" s="115"/>
      <c r="HC90" s="115"/>
      <c r="HD90" s="115"/>
      <c r="HE90" s="115"/>
      <c r="HF90" s="115"/>
      <c r="HG90" s="115"/>
      <c r="HH90" s="115"/>
      <c r="HI90" s="115"/>
      <c r="HJ90" s="115"/>
      <c r="HK90" s="115"/>
      <c r="HL90" s="115"/>
      <c r="HM90" s="115"/>
      <c r="HN90" s="115"/>
      <c r="HO90" s="115"/>
      <c r="HP90" s="115"/>
      <c r="HQ90" s="115"/>
      <c r="HR90" s="115"/>
      <c r="HS90" s="115"/>
      <c r="HT90" s="115"/>
      <c r="HU90" s="115"/>
      <c r="HV90" s="115"/>
      <c r="HW90" s="115"/>
      <c r="HX90" s="115"/>
      <c r="HY90" s="115"/>
      <c r="HZ90" s="115"/>
      <c r="IA90" s="115"/>
      <c r="IB90" s="115"/>
      <c r="IC90" s="115"/>
      <c r="ID90" s="115"/>
      <c r="IE90" s="115"/>
      <c r="IF90" s="115"/>
      <c r="IG90" s="115"/>
      <c r="IH90" s="115"/>
      <c r="II90" s="115"/>
      <c r="IJ90" s="115"/>
      <c r="IK90" s="115"/>
      <c r="IL90" s="115"/>
      <c r="IM90" s="115"/>
      <c r="IN90" s="115"/>
      <c r="IO90" s="115"/>
      <c r="IP90" s="115"/>
      <c r="IQ90" s="115"/>
      <c r="IR90" s="115"/>
      <c r="IS90" s="115"/>
      <c r="IT90" s="115"/>
      <c r="IU90" s="115"/>
    </row>
    <row r="91" spans="1:255" s="117" customFormat="1" x14ac:dyDescent="0.2">
      <c r="A91" s="115" t="e">
        <f t="shared" si="4"/>
        <v>#REF!</v>
      </c>
      <c r="B91" s="136" t="s">
        <v>140</v>
      </c>
      <c r="C91" s="144" t="str">
        <f t="shared" si="2"/>
        <v>П1215</v>
      </c>
      <c r="D91" s="145" t="s">
        <v>267</v>
      </c>
      <c r="E91" s="680"/>
      <c r="F91" s="680"/>
      <c r="G91" s="680"/>
      <c r="H91" s="680"/>
      <c r="I91" s="680"/>
      <c r="J91" s="680"/>
      <c r="K91" s="680"/>
      <c r="L91" s="680"/>
      <c r="M91" s="680"/>
      <c r="N91" s="680"/>
      <c r="O91" s="680"/>
      <c r="P91" s="680"/>
      <c r="Q91" s="135">
        <f t="shared" si="3"/>
        <v>0</v>
      </c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5"/>
      <c r="AQ91" s="115"/>
      <c r="AR91" s="115"/>
      <c r="AS91" s="115"/>
      <c r="AT91" s="115"/>
      <c r="AU91" s="115"/>
      <c r="AV91" s="115"/>
      <c r="AW91" s="115"/>
      <c r="AX91" s="115"/>
      <c r="AY91" s="115"/>
      <c r="AZ91" s="115"/>
      <c r="BA91" s="115"/>
      <c r="BB91" s="115"/>
      <c r="BC91" s="115"/>
      <c r="BD91" s="115"/>
      <c r="BE91" s="115"/>
      <c r="BF91" s="115"/>
      <c r="BG91" s="115"/>
      <c r="BH91" s="115"/>
      <c r="BI91" s="115"/>
      <c r="BJ91" s="115"/>
      <c r="BK91" s="115"/>
      <c r="BL91" s="115"/>
      <c r="BM91" s="115"/>
      <c r="BN91" s="115"/>
      <c r="BO91" s="115"/>
      <c r="BP91" s="115"/>
      <c r="BQ91" s="115"/>
      <c r="BR91" s="115"/>
      <c r="BS91" s="115"/>
      <c r="BT91" s="115"/>
      <c r="BU91" s="115"/>
      <c r="BV91" s="115"/>
      <c r="BW91" s="115"/>
      <c r="BX91" s="115"/>
      <c r="BY91" s="115"/>
      <c r="BZ91" s="115"/>
      <c r="CA91" s="115"/>
      <c r="CB91" s="115"/>
      <c r="CC91" s="115"/>
      <c r="CD91" s="115"/>
      <c r="CE91" s="115"/>
      <c r="CF91" s="115"/>
      <c r="CG91" s="115"/>
      <c r="CH91" s="115"/>
      <c r="CI91" s="115"/>
      <c r="CJ91" s="115"/>
      <c r="CK91" s="115"/>
      <c r="CL91" s="115"/>
      <c r="CM91" s="115"/>
      <c r="CN91" s="115"/>
      <c r="CO91" s="115"/>
      <c r="CP91" s="115"/>
      <c r="CQ91" s="115"/>
      <c r="CR91" s="115"/>
      <c r="CS91" s="115"/>
      <c r="CT91" s="115"/>
      <c r="CU91" s="115"/>
      <c r="CV91" s="115"/>
      <c r="CW91" s="115"/>
      <c r="CX91" s="115"/>
      <c r="CY91" s="115"/>
      <c r="CZ91" s="115"/>
      <c r="DA91" s="115"/>
      <c r="DB91" s="115"/>
      <c r="DC91" s="115"/>
      <c r="DD91" s="115"/>
      <c r="DE91" s="115"/>
      <c r="DF91" s="115"/>
      <c r="DG91" s="115"/>
      <c r="DH91" s="115"/>
      <c r="DI91" s="115"/>
      <c r="DJ91" s="115"/>
      <c r="DK91" s="115"/>
      <c r="DL91" s="115"/>
      <c r="DM91" s="115"/>
      <c r="DN91" s="115"/>
      <c r="DO91" s="115"/>
      <c r="DP91" s="115"/>
      <c r="DQ91" s="115"/>
      <c r="DR91" s="115"/>
      <c r="DS91" s="115"/>
      <c r="DT91" s="115"/>
      <c r="DU91" s="115"/>
      <c r="DV91" s="115"/>
      <c r="DW91" s="115"/>
      <c r="DX91" s="115"/>
      <c r="DY91" s="115"/>
      <c r="DZ91" s="115"/>
      <c r="EA91" s="115"/>
      <c r="EB91" s="115"/>
      <c r="EC91" s="115"/>
      <c r="ED91" s="115"/>
      <c r="EE91" s="115"/>
      <c r="EF91" s="115"/>
      <c r="EG91" s="115"/>
      <c r="EH91" s="115"/>
      <c r="EI91" s="115"/>
      <c r="EJ91" s="115"/>
      <c r="EK91" s="115"/>
      <c r="EL91" s="115"/>
      <c r="EM91" s="115"/>
      <c r="EN91" s="115"/>
      <c r="EO91" s="115"/>
      <c r="EP91" s="115"/>
      <c r="EQ91" s="115"/>
      <c r="ER91" s="115"/>
      <c r="ES91" s="115"/>
      <c r="ET91" s="115"/>
      <c r="EU91" s="115"/>
      <c r="EV91" s="115"/>
      <c r="EW91" s="115"/>
      <c r="EX91" s="115"/>
      <c r="EY91" s="115"/>
      <c r="EZ91" s="115"/>
      <c r="FA91" s="115"/>
      <c r="FB91" s="115"/>
      <c r="FC91" s="115"/>
      <c r="FD91" s="115"/>
      <c r="FE91" s="115"/>
      <c r="FF91" s="115"/>
      <c r="FG91" s="115"/>
      <c r="FH91" s="115"/>
      <c r="FI91" s="115"/>
      <c r="FJ91" s="115"/>
      <c r="FK91" s="115"/>
      <c r="FL91" s="115"/>
      <c r="FM91" s="115"/>
      <c r="FN91" s="115"/>
      <c r="FO91" s="115"/>
      <c r="FP91" s="115"/>
      <c r="FQ91" s="115"/>
      <c r="FR91" s="115"/>
      <c r="FS91" s="115"/>
      <c r="FT91" s="115"/>
      <c r="FU91" s="115"/>
      <c r="FV91" s="115"/>
      <c r="FW91" s="115"/>
      <c r="FX91" s="115"/>
      <c r="FY91" s="115"/>
      <c r="FZ91" s="115"/>
      <c r="GA91" s="115"/>
      <c r="GB91" s="115"/>
      <c r="GC91" s="115"/>
      <c r="GD91" s="115"/>
      <c r="GE91" s="115"/>
      <c r="GF91" s="115"/>
      <c r="GG91" s="115"/>
      <c r="GH91" s="115"/>
      <c r="GI91" s="115"/>
      <c r="GJ91" s="115"/>
      <c r="GK91" s="115"/>
      <c r="GL91" s="115"/>
      <c r="GM91" s="115"/>
      <c r="GN91" s="115"/>
      <c r="GO91" s="115"/>
      <c r="GP91" s="115"/>
      <c r="GQ91" s="115"/>
      <c r="GR91" s="115"/>
      <c r="GS91" s="115"/>
      <c r="GT91" s="115"/>
      <c r="GU91" s="115"/>
      <c r="GV91" s="115"/>
      <c r="GW91" s="115"/>
      <c r="GX91" s="115"/>
      <c r="GY91" s="115"/>
      <c r="GZ91" s="115"/>
      <c r="HA91" s="115"/>
      <c r="HB91" s="115"/>
      <c r="HC91" s="115"/>
      <c r="HD91" s="115"/>
      <c r="HE91" s="115"/>
      <c r="HF91" s="115"/>
      <c r="HG91" s="115"/>
      <c r="HH91" s="115"/>
      <c r="HI91" s="115"/>
      <c r="HJ91" s="115"/>
      <c r="HK91" s="115"/>
      <c r="HL91" s="115"/>
      <c r="HM91" s="115"/>
      <c r="HN91" s="115"/>
      <c r="HO91" s="115"/>
      <c r="HP91" s="115"/>
      <c r="HQ91" s="115"/>
      <c r="HR91" s="115"/>
      <c r="HS91" s="115"/>
      <c r="HT91" s="115"/>
      <c r="HU91" s="115"/>
      <c r="HV91" s="115"/>
      <c r="HW91" s="115"/>
      <c r="HX91" s="115"/>
      <c r="HY91" s="115"/>
      <c r="HZ91" s="115"/>
      <c r="IA91" s="115"/>
      <c r="IB91" s="115"/>
      <c r="IC91" s="115"/>
      <c r="ID91" s="115"/>
      <c r="IE91" s="115"/>
      <c r="IF91" s="115"/>
      <c r="IG91" s="115"/>
      <c r="IH91" s="115"/>
      <c r="II91" s="115"/>
      <c r="IJ91" s="115"/>
      <c r="IK91" s="115"/>
      <c r="IL91" s="115"/>
      <c r="IM91" s="115"/>
      <c r="IN91" s="115"/>
      <c r="IO91" s="115"/>
      <c r="IP91" s="115"/>
      <c r="IQ91" s="115"/>
      <c r="IR91" s="115"/>
      <c r="IS91" s="115"/>
      <c r="IT91" s="115"/>
      <c r="IU91" s="115"/>
    </row>
    <row r="92" spans="1:255" s="117" customFormat="1" x14ac:dyDescent="0.2">
      <c r="A92" s="115" t="e">
        <f t="shared" si="4"/>
        <v>#REF!</v>
      </c>
      <c r="B92" s="136" t="s">
        <v>141</v>
      </c>
      <c r="C92" s="144" t="str">
        <f t="shared" si="2"/>
        <v>П1216</v>
      </c>
      <c r="D92" s="145" t="s">
        <v>267</v>
      </c>
      <c r="E92" s="680"/>
      <c r="F92" s="680"/>
      <c r="G92" s="680"/>
      <c r="H92" s="680"/>
      <c r="I92" s="680"/>
      <c r="J92" s="680"/>
      <c r="K92" s="680"/>
      <c r="L92" s="680"/>
      <c r="M92" s="680"/>
      <c r="N92" s="680"/>
      <c r="O92" s="680"/>
      <c r="P92" s="680"/>
      <c r="Q92" s="135">
        <f t="shared" si="3"/>
        <v>0</v>
      </c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115"/>
      <c r="AO92" s="115"/>
      <c r="AP92" s="115"/>
      <c r="AQ92" s="115"/>
      <c r="AR92" s="115"/>
      <c r="AS92" s="115"/>
      <c r="AT92" s="115"/>
      <c r="AU92" s="115"/>
      <c r="AV92" s="115"/>
      <c r="AW92" s="115"/>
      <c r="AX92" s="115"/>
      <c r="AY92" s="115"/>
      <c r="AZ92" s="115"/>
      <c r="BA92" s="115"/>
      <c r="BB92" s="115"/>
      <c r="BC92" s="115"/>
      <c r="BD92" s="115"/>
      <c r="BE92" s="115"/>
      <c r="BF92" s="115"/>
      <c r="BG92" s="115"/>
      <c r="BH92" s="115"/>
      <c r="BI92" s="115"/>
      <c r="BJ92" s="115"/>
      <c r="BK92" s="115"/>
      <c r="BL92" s="115"/>
      <c r="BM92" s="115"/>
      <c r="BN92" s="115"/>
      <c r="BO92" s="115"/>
      <c r="BP92" s="115"/>
      <c r="BQ92" s="115"/>
      <c r="BR92" s="115"/>
      <c r="BS92" s="115"/>
      <c r="BT92" s="115"/>
      <c r="BU92" s="115"/>
      <c r="BV92" s="115"/>
      <c r="BW92" s="115"/>
      <c r="BX92" s="115"/>
      <c r="BY92" s="115"/>
      <c r="BZ92" s="115"/>
      <c r="CA92" s="115"/>
      <c r="CB92" s="115"/>
      <c r="CC92" s="115"/>
      <c r="CD92" s="115"/>
      <c r="CE92" s="115"/>
      <c r="CF92" s="115"/>
      <c r="CG92" s="115"/>
      <c r="CH92" s="115"/>
      <c r="CI92" s="115"/>
      <c r="CJ92" s="115"/>
      <c r="CK92" s="115"/>
      <c r="CL92" s="115"/>
      <c r="CM92" s="115"/>
      <c r="CN92" s="115"/>
      <c r="CO92" s="115"/>
      <c r="CP92" s="115"/>
      <c r="CQ92" s="115"/>
      <c r="CR92" s="115"/>
      <c r="CS92" s="115"/>
      <c r="CT92" s="115"/>
      <c r="CU92" s="115"/>
      <c r="CV92" s="115"/>
      <c r="CW92" s="115"/>
      <c r="CX92" s="115"/>
      <c r="CY92" s="115"/>
      <c r="CZ92" s="115"/>
      <c r="DA92" s="115"/>
      <c r="DB92" s="115"/>
      <c r="DC92" s="115"/>
      <c r="DD92" s="115"/>
      <c r="DE92" s="115"/>
      <c r="DF92" s="115"/>
      <c r="DG92" s="115"/>
      <c r="DH92" s="115"/>
      <c r="DI92" s="115"/>
      <c r="DJ92" s="115"/>
      <c r="DK92" s="115"/>
      <c r="DL92" s="115"/>
      <c r="DM92" s="115"/>
      <c r="DN92" s="115"/>
      <c r="DO92" s="115"/>
      <c r="DP92" s="115"/>
      <c r="DQ92" s="115"/>
      <c r="DR92" s="115"/>
      <c r="DS92" s="115"/>
      <c r="DT92" s="115"/>
      <c r="DU92" s="115"/>
      <c r="DV92" s="115"/>
      <c r="DW92" s="115"/>
      <c r="DX92" s="115"/>
      <c r="DY92" s="115"/>
      <c r="DZ92" s="115"/>
      <c r="EA92" s="115"/>
      <c r="EB92" s="115"/>
      <c r="EC92" s="115"/>
      <c r="ED92" s="115"/>
      <c r="EE92" s="115"/>
      <c r="EF92" s="115"/>
      <c r="EG92" s="115"/>
      <c r="EH92" s="115"/>
      <c r="EI92" s="115"/>
      <c r="EJ92" s="115"/>
      <c r="EK92" s="115"/>
      <c r="EL92" s="115"/>
      <c r="EM92" s="115"/>
      <c r="EN92" s="115"/>
      <c r="EO92" s="115"/>
      <c r="EP92" s="115"/>
      <c r="EQ92" s="115"/>
      <c r="ER92" s="115"/>
      <c r="ES92" s="115"/>
      <c r="ET92" s="115"/>
      <c r="EU92" s="115"/>
      <c r="EV92" s="115"/>
      <c r="EW92" s="115"/>
      <c r="EX92" s="115"/>
      <c r="EY92" s="115"/>
      <c r="EZ92" s="115"/>
      <c r="FA92" s="115"/>
      <c r="FB92" s="115"/>
      <c r="FC92" s="115"/>
      <c r="FD92" s="115"/>
      <c r="FE92" s="115"/>
      <c r="FF92" s="115"/>
      <c r="FG92" s="115"/>
      <c r="FH92" s="115"/>
      <c r="FI92" s="115"/>
      <c r="FJ92" s="115"/>
      <c r="FK92" s="115"/>
      <c r="FL92" s="115"/>
      <c r="FM92" s="115"/>
      <c r="FN92" s="115"/>
      <c r="FO92" s="115"/>
      <c r="FP92" s="115"/>
      <c r="FQ92" s="115"/>
      <c r="FR92" s="115"/>
      <c r="FS92" s="115"/>
      <c r="FT92" s="115"/>
      <c r="FU92" s="115"/>
      <c r="FV92" s="115"/>
      <c r="FW92" s="115"/>
      <c r="FX92" s="115"/>
      <c r="FY92" s="115"/>
      <c r="FZ92" s="115"/>
      <c r="GA92" s="115"/>
      <c r="GB92" s="115"/>
      <c r="GC92" s="115"/>
      <c r="GD92" s="115"/>
      <c r="GE92" s="115"/>
      <c r="GF92" s="115"/>
      <c r="GG92" s="115"/>
      <c r="GH92" s="115"/>
      <c r="GI92" s="115"/>
      <c r="GJ92" s="115"/>
      <c r="GK92" s="115"/>
      <c r="GL92" s="115"/>
      <c r="GM92" s="115"/>
      <c r="GN92" s="115"/>
      <c r="GO92" s="115"/>
      <c r="GP92" s="115"/>
      <c r="GQ92" s="115"/>
      <c r="GR92" s="115"/>
      <c r="GS92" s="115"/>
      <c r="GT92" s="115"/>
      <c r="GU92" s="115"/>
      <c r="GV92" s="115"/>
      <c r="GW92" s="115"/>
      <c r="GX92" s="115"/>
      <c r="GY92" s="115"/>
      <c r="GZ92" s="115"/>
      <c r="HA92" s="115"/>
      <c r="HB92" s="115"/>
      <c r="HC92" s="115"/>
      <c r="HD92" s="115"/>
      <c r="HE92" s="115"/>
      <c r="HF92" s="115"/>
      <c r="HG92" s="115"/>
      <c r="HH92" s="115"/>
      <c r="HI92" s="115"/>
      <c r="HJ92" s="115"/>
      <c r="HK92" s="115"/>
      <c r="HL92" s="115"/>
      <c r="HM92" s="115"/>
      <c r="HN92" s="115"/>
      <c r="HO92" s="115"/>
      <c r="HP92" s="115"/>
      <c r="HQ92" s="115"/>
      <c r="HR92" s="115"/>
      <c r="HS92" s="115"/>
      <c r="HT92" s="115"/>
      <c r="HU92" s="115"/>
      <c r="HV92" s="115"/>
      <c r="HW92" s="115"/>
      <c r="HX92" s="115"/>
      <c r="HY92" s="115"/>
      <c r="HZ92" s="115"/>
      <c r="IA92" s="115"/>
      <c r="IB92" s="115"/>
      <c r="IC92" s="115"/>
      <c r="ID92" s="115"/>
      <c r="IE92" s="115"/>
      <c r="IF92" s="115"/>
      <c r="IG92" s="115"/>
      <c r="IH92" s="115"/>
      <c r="II92" s="115"/>
      <c r="IJ92" s="115"/>
      <c r="IK92" s="115"/>
      <c r="IL92" s="115"/>
      <c r="IM92" s="115"/>
      <c r="IN92" s="115"/>
      <c r="IO92" s="115"/>
      <c r="IP92" s="115"/>
      <c r="IQ92" s="115"/>
      <c r="IR92" s="115"/>
      <c r="IS92" s="115"/>
      <c r="IT92" s="115"/>
      <c r="IU92" s="115"/>
    </row>
    <row r="93" spans="1:255" s="117" customFormat="1" x14ac:dyDescent="0.2">
      <c r="A93" s="115" t="e">
        <f t="shared" si="4"/>
        <v>#REF!</v>
      </c>
      <c r="B93" s="136" t="s">
        <v>142</v>
      </c>
      <c r="C93" s="144" t="str">
        <f t="shared" si="2"/>
        <v>П1217</v>
      </c>
      <c r="D93" s="145" t="s">
        <v>267</v>
      </c>
      <c r="E93" s="680"/>
      <c r="F93" s="680"/>
      <c r="G93" s="680"/>
      <c r="H93" s="680"/>
      <c r="I93" s="680"/>
      <c r="J93" s="680"/>
      <c r="K93" s="680"/>
      <c r="L93" s="680"/>
      <c r="M93" s="680"/>
      <c r="N93" s="680"/>
      <c r="O93" s="680"/>
      <c r="P93" s="680"/>
      <c r="Q93" s="135">
        <f t="shared" si="3"/>
        <v>0</v>
      </c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15"/>
      <c r="AJ93" s="115"/>
      <c r="AK93" s="115"/>
      <c r="AL93" s="115"/>
      <c r="AM93" s="115"/>
      <c r="AN93" s="115"/>
      <c r="AO93" s="115"/>
      <c r="AP93" s="115"/>
      <c r="AQ93" s="115"/>
      <c r="AR93" s="115"/>
      <c r="AS93" s="115"/>
      <c r="AT93" s="115"/>
      <c r="AU93" s="115"/>
      <c r="AV93" s="115"/>
      <c r="AW93" s="115"/>
      <c r="AX93" s="115"/>
      <c r="AY93" s="115"/>
      <c r="AZ93" s="115"/>
      <c r="BA93" s="115"/>
      <c r="BB93" s="115"/>
      <c r="BC93" s="115"/>
      <c r="BD93" s="115"/>
      <c r="BE93" s="115"/>
      <c r="BF93" s="115"/>
      <c r="BG93" s="115"/>
      <c r="BH93" s="115"/>
      <c r="BI93" s="115"/>
      <c r="BJ93" s="115"/>
      <c r="BK93" s="115"/>
      <c r="BL93" s="115"/>
      <c r="BM93" s="115"/>
      <c r="BN93" s="115"/>
      <c r="BO93" s="115"/>
      <c r="BP93" s="115"/>
      <c r="BQ93" s="115"/>
      <c r="BR93" s="115"/>
      <c r="BS93" s="115"/>
      <c r="BT93" s="115"/>
      <c r="BU93" s="115"/>
      <c r="BV93" s="115"/>
      <c r="BW93" s="115"/>
      <c r="BX93" s="115"/>
      <c r="BY93" s="115"/>
      <c r="BZ93" s="115"/>
      <c r="CA93" s="115"/>
      <c r="CB93" s="115"/>
      <c r="CC93" s="115"/>
      <c r="CD93" s="115"/>
      <c r="CE93" s="115"/>
      <c r="CF93" s="115"/>
      <c r="CG93" s="115"/>
      <c r="CH93" s="115"/>
      <c r="CI93" s="115"/>
      <c r="CJ93" s="115"/>
      <c r="CK93" s="115"/>
      <c r="CL93" s="115"/>
      <c r="CM93" s="115"/>
      <c r="CN93" s="115"/>
      <c r="CO93" s="115"/>
      <c r="CP93" s="115"/>
      <c r="CQ93" s="115"/>
      <c r="CR93" s="115"/>
      <c r="CS93" s="115"/>
      <c r="CT93" s="115"/>
      <c r="CU93" s="115"/>
      <c r="CV93" s="115"/>
      <c r="CW93" s="115"/>
      <c r="CX93" s="115"/>
      <c r="CY93" s="115"/>
      <c r="CZ93" s="115"/>
      <c r="DA93" s="115"/>
      <c r="DB93" s="115"/>
      <c r="DC93" s="115"/>
      <c r="DD93" s="115"/>
      <c r="DE93" s="115"/>
      <c r="DF93" s="115"/>
      <c r="DG93" s="115"/>
      <c r="DH93" s="115"/>
      <c r="DI93" s="115"/>
      <c r="DJ93" s="115"/>
      <c r="DK93" s="115"/>
      <c r="DL93" s="115"/>
      <c r="DM93" s="115"/>
      <c r="DN93" s="115"/>
      <c r="DO93" s="115"/>
      <c r="DP93" s="115"/>
      <c r="DQ93" s="115"/>
      <c r="DR93" s="115"/>
      <c r="DS93" s="115"/>
      <c r="DT93" s="115"/>
      <c r="DU93" s="115"/>
      <c r="DV93" s="115"/>
      <c r="DW93" s="115"/>
      <c r="DX93" s="115"/>
      <c r="DY93" s="115"/>
      <c r="DZ93" s="115"/>
      <c r="EA93" s="115"/>
      <c r="EB93" s="115"/>
      <c r="EC93" s="115"/>
      <c r="ED93" s="115"/>
      <c r="EE93" s="115"/>
      <c r="EF93" s="115"/>
      <c r="EG93" s="115"/>
      <c r="EH93" s="115"/>
      <c r="EI93" s="115"/>
      <c r="EJ93" s="115"/>
      <c r="EK93" s="115"/>
      <c r="EL93" s="115"/>
      <c r="EM93" s="115"/>
      <c r="EN93" s="115"/>
      <c r="EO93" s="115"/>
      <c r="EP93" s="115"/>
      <c r="EQ93" s="115"/>
      <c r="ER93" s="115"/>
      <c r="ES93" s="115"/>
      <c r="ET93" s="115"/>
      <c r="EU93" s="115"/>
      <c r="EV93" s="115"/>
      <c r="EW93" s="115"/>
      <c r="EX93" s="115"/>
      <c r="EY93" s="115"/>
      <c r="EZ93" s="115"/>
      <c r="FA93" s="115"/>
      <c r="FB93" s="115"/>
      <c r="FC93" s="115"/>
      <c r="FD93" s="115"/>
      <c r="FE93" s="115"/>
      <c r="FF93" s="115"/>
      <c r="FG93" s="115"/>
      <c r="FH93" s="115"/>
      <c r="FI93" s="115"/>
      <c r="FJ93" s="115"/>
      <c r="FK93" s="115"/>
      <c r="FL93" s="115"/>
      <c r="FM93" s="115"/>
      <c r="FN93" s="115"/>
      <c r="FO93" s="115"/>
      <c r="FP93" s="115"/>
      <c r="FQ93" s="115"/>
      <c r="FR93" s="115"/>
      <c r="FS93" s="115"/>
      <c r="FT93" s="115"/>
      <c r="FU93" s="115"/>
      <c r="FV93" s="115"/>
      <c r="FW93" s="115"/>
      <c r="FX93" s="115"/>
      <c r="FY93" s="115"/>
      <c r="FZ93" s="115"/>
      <c r="GA93" s="115"/>
      <c r="GB93" s="115"/>
      <c r="GC93" s="115"/>
      <c r="GD93" s="115"/>
      <c r="GE93" s="115"/>
      <c r="GF93" s="115"/>
      <c r="GG93" s="115"/>
      <c r="GH93" s="115"/>
      <c r="GI93" s="115"/>
      <c r="GJ93" s="115"/>
      <c r="GK93" s="115"/>
      <c r="GL93" s="115"/>
      <c r="GM93" s="115"/>
      <c r="GN93" s="115"/>
      <c r="GO93" s="115"/>
      <c r="GP93" s="115"/>
      <c r="GQ93" s="115"/>
      <c r="GR93" s="115"/>
      <c r="GS93" s="115"/>
      <c r="GT93" s="115"/>
      <c r="GU93" s="115"/>
      <c r="GV93" s="115"/>
      <c r="GW93" s="115"/>
      <c r="GX93" s="115"/>
      <c r="GY93" s="115"/>
      <c r="GZ93" s="115"/>
      <c r="HA93" s="115"/>
      <c r="HB93" s="115"/>
      <c r="HC93" s="115"/>
      <c r="HD93" s="115"/>
      <c r="HE93" s="115"/>
      <c r="HF93" s="115"/>
      <c r="HG93" s="115"/>
      <c r="HH93" s="115"/>
      <c r="HI93" s="115"/>
      <c r="HJ93" s="115"/>
      <c r="HK93" s="115"/>
      <c r="HL93" s="115"/>
      <c r="HM93" s="115"/>
      <c r="HN93" s="115"/>
      <c r="HO93" s="115"/>
      <c r="HP93" s="115"/>
      <c r="HQ93" s="115"/>
      <c r="HR93" s="115"/>
      <c r="HS93" s="115"/>
      <c r="HT93" s="115"/>
      <c r="HU93" s="115"/>
      <c r="HV93" s="115"/>
      <c r="HW93" s="115"/>
      <c r="HX93" s="115"/>
      <c r="HY93" s="115"/>
      <c r="HZ93" s="115"/>
      <c r="IA93" s="115"/>
      <c r="IB93" s="115"/>
      <c r="IC93" s="115"/>
      <c r="ID93" s="115"/>
      <c r="IE93" s="115"/>
      <c r="IF93" s="115"/>
      <c r="IG93" s="115"/>
      <c r="IH93" s="115"/>
      <c r="II93" s="115"/>
      <c r="IJ93" s="115"/>
      <c r="IK93" s="115"/>
      <c r="IL93" s="115"/>
      <c r="IM93" s="115"/>
      <c r="IN93" s="115"/>
      <c r="IO93" s="115"/>
      <c r="IP93" s="115"/>
      <c r="IQ93" s="115"/>
      <c r="IR93" s="115"/>
      <c r="IS93" s="115"/>
      <c r="IT93" s="115"/>
      <c r="IU93" s="115"/>
    </row>
    <row r="94" spans="1:255" s="117" customFormat="1" x14ac:dyDescent="0.2">
      <c r="A94" s="115" t="e">
        <f t="shared" si="4"/>
        <v>#REF!</v>
      </c>
      <c r="B94" s="136" t="s">
        <v>143</v>
      </c>
      <c r="C94" s="144" t="str">
        <f t="shared" si="2"/>
        <v>П1218</v>
      </c>
      <c r="D94" s="145" t="s">
        <v>267</v>
      </c>
      <c r="E94" s="680"/>
      <c r="F94" s="680"/>
      <c r="G94" s="680"/>
      <c r="H94" s="680"/>
      <c r="I94" s="680"/>
      <c r="J94" s="680"/>
      <c r="K94" s="680"/>
      <c r="L94" s="680"/>
      <c r="M94" s="680"/>
      <c r="N94" s="680"/>
      <c r="O94" s="680"/>
      <c r="P94" s="680"/>
      <c r="Q94" s="135">
        <f t="shared" si="3"/>
        <v>0</v>
      </c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  <c r="AO94" s="115"/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5"/>
      <c r="BC94" s="115"/>
      <c r="BD94" s="115"/>
      <c r="BE94" s="115"/>
      <c r="BF94" s="115"/>
      <c r="BG94" s="115"/>
      <c r="BH94" s="115"/>
      <c r="BI94" s="115"/>
      <c r="BJ94" s="115"/>
      <c r="BK94" s="115"/>
      <c r="BL94" s="115"/>
      <c r="BM94" s="115"/>
      <c r="BN94" s="115"/>
      <c r="BO94" s="115"/>
      <c r="BP94" s="115"/>
      <c r="BQ94" s="115"/>
      <c r="BR94" s="115"/>
      <c r="BS94" s="115"/>
      <c r="BT94" s="115"/>
      <c r="BU94" s="115"/>
      <c r="BV94" s="115"/>
      <c r="BW94" s="115"/>
      <c r="BX94" s="115"/>
      <c r="BY94" s="115"/>
      <c r="BZ94" s="115"/>
      <c r="CA94" s="115"/>
      <c r="CB94" s="115"/>
      <c r="CC94" s="115"/>
      <c r="CD94" s="115"/>
      <c r="CE94" s="115"/>
      <c r="CF94" s="115"/>
      <c r="CG94" s="115"/>
      <c r="CH94" s="115"/>
      <c r="CI94" s="115"/>
      <c r="CJ94" s="115"/>
      <c r="CK94" s="115"/>
      <c r="CL94" s="115"/>
      <c r="CM94" s="115"/>
      <c r="CN94" s="115"/>
      <c r="CO94" s="115"/>
      <c r="CP94" s="115"/>
      <c r="CQ94" s="115"/>
      <c r="CR94" s="115"/>
      <c r="CS94" s="115"/>
      <c r="CT94" s="115"/>
      <c r="CU94" s="115"/>
      <c r="CV94" s="115"/>
      <c r="CW94" s="115"/>
      <c r="CX94" s="115"/>
      <c r="CY94" s="115"/>
      <c r="CZ94" s="115"/>
      <c r="DA94" s="115"/>
      <c r="DB94" s="115"/>
      <c r="DC94" s="115"/>
      <c r="DD94" s="115"/>
      <c r="DE94" s="115"/>
      <c r="DF94" s="115"/>
      <c r="DG94" s="115"/>
      <c r="DH94" s="115"/>
      <c r="DI94" s="115"/>
      <c r="DJ94" s="115"/>
      <c r="DK94" s="115"/>
      <c r="DL94" s="115"/>
      <c r="DM94" s="115"/>
      <c r="DN94" s="115"/>
      <c r="DO94" s="115"/>
      <c r="DP94" s="115"/>
      <c r="DQ94" s="115"/>
      <c r="DR94" s="115"/>
      <c r="DS94" s="115"/>
      <c r="DT94" s="115"/>
      <c r="DU94" s="115"/>
      <c r="DV94" s="115"/>
      <c r="DW94" s="115"/>
      <c r="DX94" s="115"/>
      <c r="DY94" s="115"/>
      <c r="DZ94" s="115"/>
      <c r="EA94" s="115"/>
      <c r="EB94" s="115"/>
      <c r="EC94" s="115"/>
      <c r="ED94" s="115"/>
      <c r="EE94" s="115"/>
      <c r="EF94" s="115"/>
      <c r="EG94" s="115"/>
      <c r="EH94" s="115"/>
      <c r="EI94" s="115"/>
      <c r="EJ94" s="115"/>
      <c r="EK94" s="115"/>
      <c r="EL94" s="115"/>
      <c r="EM94" s="115"/>
      <c r="EN94" s="115"/>
      <c r="EO94" s="115"/>
      <c r="EP94" s="115"/>
      <c r="EQ94" s="115"/>
      <c r="ER94" s="115"/>
      <c r="ES94" s="115"/>
      <c r="ET94" s="115"/>
      <c r="EU94" s="115"/>
      <c r="EV94" s="115"/>
      <c r="EW94" s="115"/>
      <c r="EX94" s="115"/>
      <c r="EY94" s="115"/>
      <c r="EZ94" s="115"/>
      <c r="FA94" s="115"/>
      <c r="FB94" s="115"/>
      <c r="FC94" s="115"/>
      <c r="FD94" s="115"/>
      <c r="FE94" s="115"/>
      <c r="FF94" s="115"/>
      <c r="FG94" s="115"/>
      <c r="FH94" s="115"/>
      <c r="FI94" s="115"/>
      <c r="FJ94" s="115"/>
      <c r="FK94" s="115"/>
      <c r="FL94" s="115"/>
      <c r="FM94" s="115"/>
      <c r="FN94" s="115"/>
      <c r="FO94" s="115"/>
      <c r="FP94" s="115"/>
      <c r="FQ94" s="115"/>
      <c r="FR94" s="115"/>
      <c r="FS94" s="115"/>
      <c r="FT94" s="115"/>
      <c r="FU94" s="115"/>
      <c r="FV94" s="115"/>
      <c r="FW94" s="115"/>
      <c r="FX94" s="115"/>
      <c r="FY94" s="115"/>
      <c r="FZ94" s="115"/>
      <c r="GA94" s="115"/>
      <c r="GB94" s="115"/>
      <c r="GC94" s="115"/>
      <c r="GD94" s="115"/>
      <c r="GE94" s="115"/>
      <c r="GF94" s="115"/>
      <c r="GG94" s="115"/>
      <c r="GH94" s="115"/>
      <c r="GI94" s="115"/>
      <c r="GJ94" s="115"/>
      <c r="GK94" s="115"/>
      <c r="GL94" s="115"/>
      <c r="GM94" s="115"/>
      <c r="GN94" s="115"/>
      <c r="GO94" s="115"/>
      <c r="GP94" s="115"/>
      <c r="GQ94" s="115"/>
      <c r="GR94" s="115"/>
      <c r="GS94" s="115"/>
      <c r="GT94" s="115"/>
      <c r="GU94" s="115"/>
      <c r="GV94" s="115"/>
      <c r="GW94" s="115"/>
      <c r="GX94" s="115"/>
      <c r="GY94" s="115"/>
      <c r="GZ94" s="115"/>
      <c r="HA94" s="115"/>
      <c r="HB94" s="115"/>
      <c r="HC94" s="115"/>
      <c r="HD94" s="115"/>
      <c r="HE94" s="115"/>
      <c r="HF94" s="115"/>
      <c r="HG94" s="115"/>
      <c r="HH94" s="115"/>
      <c r="HI94" s="115"/>
      <c r="HJ94" s="115"/>
      <c r="HK94" s="115"/>
      <c r="HL94" s="115"/>
      <c r="HM94" s="115"/>
      <c r="HN94" s="115"/>
      <c r="HO94" s="115"/>
      <c r="HP94" s="115"/>
      <c r="HQ94" s="115"/>
      <c r="HR94" s="115"/>
      <c r="HS94" s="115"/>
      <c r="HT94" s="115"/>
      <c r="HU94" s="115"/>
      <c r="HV94" s="115"/>
      <c r="HW94" s="115"/>
      <c r="HX94" s="115"/>
      <c r="HY94" s="115"/>
      <c r="HZ94" s="115"/>
      <c r="IA94" s="115"/>
      <c r="IB94" s="115"/>
      <c r="IC94" s="115"/>
      <c r="ID94" s="115"/>
      <c r="IE94" s="115"/>
      <c r="IF94" s="115"/>
      <c r="IG94" s="115"/>
      <c r="IH94" s="115"/>
      <c r="II94" s="115"/>
      <c r="IJ94" s="115"/>
      <c r="IK94" s="115"/>
      <c r="IL94" s="115"/>
      <c r="IM94" s="115"/>
      <c r="IN94" s="115"/>
      <c r="IO94" s="115"/>
      <c r="IP94" s="115"/>
      <c r="IQ94" s="115"/>
      <c r="IR94" s="115"/>
      <c r="IS94" s="115"/>
      <c r="IT94" s="115"/>
      <c r="IU94" s="115"/>
    </row>
    <row r="95" spans="1:255" s="117" customFormat="1" x14ac:dyDescent="0.2">
      <c r="A95" s="115" t="e">
        <v>#REF!</v>
      </c>
      <c r="B95" s="136" t="s">
        <v>144</v>
      </c>
      <c r="C95" s="144" t="s">
        <v>1225</v>
      </c>
      <c r="D95" s="145" t="s">
        <v>267</v>
      </c>
      <c r="E95" s="680"/>
      <c r="F95" s="680"/>
      <c r="G95" s="680"/>
      <c r="H95" s="680"/>
      <c r="I95" s="680"/>
      <c r="J95" s="680"/>
      <c r="K95" s="680"/>
      <c r="L95" s="680"/>
      <c r="M95" s="680"/>
      <c r="N95" s="680"/>
      <c r="O95" s="680"/>
      <c r="P95" s="680"/>
      <c r="Q95" s="135">
        <v>0</v>
      </c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5"/>
      <c r="AP95" s="115"/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  <c r="BH95" s="115"/>
      <c r="BI95" s="115"/>
      <c r="BJ95" s="115"/>
      <c r="BK95" s="115"/>
      <c r="BL95" s="115"/>
      <c r="BM95" s="115"/>
      <c r="BN95" s="115"/>
      <c r="BO95" s="115"/>
      <c r="BP95" s="115"/>
      <c r="BQ95" s="115"/>
      <c r="BR95" s="115"/>
      <c r="BS95" s="115"/>
      <c r="BT95" s="115"/>
      <c r="BU95" s="115"/>
      <c r="BV95" s="115"/>
      <c r="BW95" s="115"/>
      <c r="BX95" s="115"/>
      <c r="BY95" s="115"/>
      <c r="BZ95" s="115"/>
      <c r="CA95" s="115"/>
      <c r="CB95" s="115"/>
      <c r="CC95" s="115"/>
      <c r="CD95" s="115"/>
      <c r="CE95" s="115"/>
      <c r="CF95" s="115"/>
      <c r="CG95" s="115"/>
      <c r="CH95" s="115"/>
      <c r="CI95" s="115"/>
      <c r="CJ95" s="115"/>
      <c r="CK95" s="115"/>
      <c r="CL95" s="115"/>
      <c r="CM95" s="115"/>
      <c r="CN95" s="115"/>
      <c r="CO95" s="115"/>
      <c r="CP95" s="115"/>
      <c r="CQ95" s="115"/>
      <c r="CR95" s="115"/>
      <c r="CS95" s="115"/>
      <c r="CT95" s="115"/>
      <c r="CU95" s="115"/>
      <c r="CV95" s="115"/>
      <c r="CW95" s="115"/>
      <c r="CX95" s="115"/>
      <c r="CY95" s="115"/>
      <c r="CZ95" s="115"/>
      <c r="DA95" s="115"/>
      <c r="DB95" s="115"/>
      <c r="DC95" s="115"/>
      <c r="DD95" s="115"/>
      <c r="DE95" s="115"/>
      <c r="DF95" s="115"/>
      <c r="DG95" s="115"/>
      <c r="DH95" s="115"/>
      <c r="DI95" s="115"/>
      <c r="DJ95" s="115"/>
      <c r="DK95" s="115"/>
      <c r="DL95" s="115"/>
      <c r="DM95" s="115"/>
      <c r="DN95" s="115"/>
      <c r="DO95" s="115"/>
      <c r="DP95" s="115"/>
      <c r="DQ95" s="115"/>
      <c r="DR95" s="115"/>
      <c r="DS95" s="115"/>
      <c r="DT95" s="115"/>
      <c r="DU95" s="115"/>
      <c r="DV95" s="115"/>
      <c r="DW95" s="115"/>
      <c r="DX95" s="115"/>
      <c r="DY95" s="115"/>
      <c r="DZ95" s="115"/>
      <c r="EA95" s="115"/>
      <c r="EB95" s="115"/>
      <c r="EC95" s="115"/>
      <c r="ED95" s="115"/>
      <c r="EE95" s="115"/>
      <c r="EF95" s="115"/>
      <c r="EG95" s="115"/>
      <c r="EH95" s="115"/>
      <c r="EI95" s="115"/>
      <c r="EJ95" s="115"/>
      <c r="EK95" s="115"/>
      <c r="EL95" s="115"/>
      <c r="EM95" s="115"/>
      <c r="EN95" s="115"/>
      <c r="EO95" s="115"/>
      <c r="EP95" s="115"/>
      <c r="EQ95" s="115"/>
      <c r="ER95" s="115"/>
      <c r="ES95" s="115"/>
      <c r="ET95" s="115"/>
      <c r="EU95" s="115"/>
      <c r="EV95" s="115"/>
      <c r="EW95" s="115"/>
      <c r="EX95" s="115"/>
      <c r="EY95" s="115"/>
      <c r="EZ95" s="115"/>
      <c r="FA95" s="115"/>
      <c r="FB95" s="115"/>
      <c r="FC95" s="115"/>
      <c r="FD95" s="115"/>
      <c r="FE95" s="115"/>
      <c r="FF95" s="115"/>
      <c r="FG95" s="115"/>
      <c r="FH95" s="115"/>
      <c r="FI95" s="115"/>
      <c r="FJ95" s="115"/>
      <c r="FK95" s="115"/>
      <c r="FL95" s="115"/>
      <c r="FM95" s="115"/>
      <c r="FN95" s="115"/>
      <c r="FO95" s="115"/>
      <c r="FP95" s="115"/>
      <c r="FQ95" s="115"/>
      <c r="FR95" s="115"/>
      <c r="FS95" s="115"/>
      <c r="FT95" s="115"/>
      <c r="FU95" s="115"/>
      <c r="FV95" s="115"/>
      <c r="FW95" s="115"/>
      <c r="FX95" s="115"/>
      <c r="FY95" s="115"/>
      <c r="FZ95" s="115"/>
      <c r="GA95" s="115"/>
      <c r="GB95" s="115"/>
      <c r="GC95" s="115"/>
      <c r="GD95" s="115"/>
      <c r="GE95" s="115"/>
      <c r="GF95" s="115"/>
      <c r="GG95" s="115"/>
      <c r="GH95" s="115"/>
      <c r="GI95" s="115"/>
      <c r="GJ95" s="115"/>
      <c r="GK95" s="115"/>
      <c r="GL95" s="115"/>
      <c r="GM95" s="115"/>
      <c r="GN95" s="115"/>
      <c r="GO95" s="115"/>
      <c r="GP95" s="115"/>
      <c r="GQ95" s="115"/>
      <c r="GR95" s="115"/>
      <c r="GS95" s="115"/>
      <c r="GT95" s="115"/>
      <c r="GU95" s="115"/>
      <c r="GV95" s="115"/>
      <c r="GW95" s="115"/>
      <c r="GX95" s="115"/>
      <c r="GY95" s="115"/>
      <c r="GZ95" s="115"/>
      <c r="HA95" s="115"/>
      <c r="HB95" s="115"/>
      <c r="HC95" s="115"/>
      <c r="HD95" s="115"/>
      <c r="HE95" s="115"/>
      <c r="HF95" s="115"/>
      <c r="HG95" s="115"/>
      <c r="HH95" s="115"/>
      <c r="HI95" s="115"/>
      <c r="HJ95" s="115"/>
      <c r="HK95" s="115"/>
      <c r="HL95" s="115"/>
      <c r="HM95" s="115"/>
      <c r="HN95" s="115"/>
      <c r="HO95" s="115"/>
      <c r="HP95" s="115"/>
      <c r="HQ95" s="115"/>
      <c r="HR95" s="115"/>
      <c r="HS95" s="115"/>
      <c r="HT95" s="115"/>
      <c r="HU95" s="115"/>
      <c r="HV95" s="115"/>
      <c r="HW95" s="115"/>
      <c r="HX95" s="115"/>
      <c r="HY95" s="115"/>
      <c r="HZ95" s="115"/>
      <c r="IA95" s="115"/>
      <c r="IB95" s="115"/>
      <c r="IC95" s="115"/>
      <c r="ID95" s="115"/>
      <c r="IE95" s="115"/>
      <c r="IF95" s="115"/>
      <c r="IG95" s="115"/>
      <c r="IH95" s="115"/>
      <c r="II95" s="115"/>
      <c r="IJ95" s="115"/>
      <c r="IK95" s="115"/>
      <c r="IL95" s="115"/>
      <c r="IM95" s="115"/>
      <c r="IN95" s="115"/>
      <c r="IO95" s="115"/>
      <c r="IP95" s="115"/>
      <c r="IQ95" s="115"/>
      <c r="IR95" s="115"/>
      <c r="IS95" s="115"/>
      <c r="IT95" s="115"/>
      <c r="IU95" s="115"/>
    </row>
    <row r="96" spans="1:255" s="117" customFormat="1" x14ac:dyDescent="0.2">
      <c r="A96" s="115" t="e">
        <f>A94+1</f>
        <v>#REF!</v>
      </c>
      <c r="B96" s="136" t="s">
        <v>80</v>
      </c>
      <c r="C96" s="144" t="str">
        <f t="shared" si="2"/>
        <v>Отходы</v>
      </c>
      <c r="D96" s="145" t="s">
        <v>267</v>
      </c>
      <c r="E96" s="680"/>
      <c r="F96" s="680"/>
      <c r="G96" s="680"/>
      <c r="H96" s="680"/>
      <c r="I96" s="680"/>
      <c r="J96" s="680"/>
      <c r="K96" s="680"/>
      <c r="L96" s="680"/>
      <c r="M96" s="680"/>
      <c r="N96" s="680"/>
      <c r="O96" s="680"/>
      <c r="P96" s="680"/>
      <c r="Q96" s="135">
        <f t="shared" si="3"/>
        <v>0</v>
      </c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  <c r="AP96" s="115"/>
      <c r="AQ96" s="115"/>
      <c r="AR96" s="115"/>
      <c r="AS96" s="115"/>
      <c r="AT96" s="115"/>
      <c r="AU96" s="115"/>
      <c r="AV96" s="115"/>
      <c r="AW96" s="115"/>
      <c r="AX96" s="115"/>
      <c r="AY96" s="115"/>
      <c r="AZ96" s="115"/>
      <c r="BA96" s="115"/>
      <c r="BB96" s="115"/>
      <c r="BC96" s="115"/>
      <c r="BD96" s="115"/>
      <c r="BE96" s="115"/>
      <c r="BF96" s="115"/>
      <c r="BG96" s="115"/>
      <c r="BH96" s="115"/>
      <c r="BI96" s="115"/>
      <c r="BJ96" s="115"/>
      <c r="BK96" s="115"/>
      <c r="BL96" s="115"/>
      <c r="BM96" s="115"/>
      <c r="BN96" s="115"/>
      <c r="BO96" s="115"/>
      <c r="BP96" s="115"/>
      <c r="BQ96" s="115"/>
      <c r="BR96" s="115"/>
      <c r="BS96" s="115"/>
      <c r="BT96" s="115"/>
      <c r="BU96" s="115"/>
      <c r="BV96" s="115"/>
      <c r="BW96" s="115"/>
      <c r="BX96" s="115"/>
      <c r="BY96" s="115"/>
      <c r="BZ96" s="115"/>
      <c r="CA96" s="115"/>
      <c r="CB96" s="115"/>
      <c r="CC96" s="115"/>
      <c r="CD96" s="115"/>
      <c r="CE96" s="115"/>
      <c r="CF96" s="115"/>
      <c r="CG96" s="115"/>
      <c r="CH96" s="115"/>
      <c r="CI96" s="115"/>
      <c r="CJ96" s="115"/>
      <c r="CK96" s="115"/>
      <c r="CL96" s="115"/>
      <c r="CM96" s="115"/>
      <c r="CN96" s="115"/>
      <c r="CO96" s="115"/>
      <c r="CP96" s="115"/>
      <c r="CQ96" s="115"/>
      <c r="CR96" s="115"/>
      <c r="CS96" s="115"/>
      <c r="CT96" s="115"/>
      <c r="CU96" s="115"/>
      <c r="CV96" s="115"/>
      <c r="CW96" s="115"/>
      <c r="CX96" s="115"/>
      <c r="CY96" s="115"/>
      <c r="CZ96" s="115"/>
      <c r="DA96" s="115"/>
      <c r="DB96" s="115"/>
      <c r="DC96" s="115"/>
      <c r="DD96" s="115"/>
      <c r="DE96" s="115"/>
      <c r="DF96" s="115"/>
      <c r="DG96" s="115"/>
      <c r="DH96" s="115"/>
      <c r="DI96" s="115"/>
      <c r="DJ96" s="115"/>
      <c r="DK96" s="115"/>
      <c r="DL96" s="115"/>
      <c r="DM96" s="115"/>
      <c r="DN96" s="115"/>
      <c r="DO96" s="115"/>
      <c r="DP96" s="115"/>
      <c r="DQ96" s="115"/>
      <c r="DR96" s="115"/>
      <c r="DS96" s="115"/>
      <c r="DT96" s="115"/>
      <c r="DU96" s="115"/>
      <c r="DV96" s="115"/>
      <c r="DW96" s="115"/>
      <c r="DX96" s="115"/>
      <c r="DY96" s="115"/>
      <c r="DZ96" s="115"/>
      <c r="EA96" s="115"/>
      <c r="EB96" s="115"/>
      <c r="EC96" s="115"/>
      <c r="ED96" s="115"/>
      <c r="EE96" s="115"/>
      <c r="EF96" s="115"/>
      <c r="EG96" s="115"/>
      <c r="EH96" s="115"/>
      <c r="EI96" s="115"/>
      <c r="EJ96" s="115"/>
      <c r="EK96" s="115"/>
      <c r="EL96" s="115"/>
      <c r="EM96" s="115"/>
      <c r="EN96" s="115"/>
      <c r="EO96" s="115"/>
      <c r="EP96" s="115"/>
      <c r="EQ96" s="115"/>
      <c r="ER96" s="115"/>
      <c r="ES96" s="115"/>
      <c r="ET96" s="115"/>
      <c r="EU96" s="115"/>
      <c r="EV96" s="115"/>
      <c r="EW96" s="115"/>
      <c r="EX96" s="115"/>
      <c r="EY96" s="115"/>
      <c r="EZ96" s="115"/>
      <c r="FA96" s="115"/>
      <c r="FB96" s="115"/>
      <c r="FC96" s="115"/>
      <c r="FD96" s="115"/>
      <c r="FE96" s="115"/>
      <c r="FF96" s="115"/>
      <c r="FG96" s="115"/>
      <c r="FH96" s="115"/>
      <c r="FI96" s="115"/>
      <c r="FJ96" s="115"/>
      <c r="FK96" s="115"/>
      <c r="FL96" s="115"/>
      <c r="FM96" s="115"/>
      <c r="FN96" s="115"/>
      <c r="FO96" s="115"/>
      <c r="FP96" s="115"/>
      <c r="FQ96" s="115"/>
      <c r="FR96" s="115"/>
      <c r="FS96" s="115"/>
      <c r="FT96" s="115"/>
      <c r="FU96" s="115"/>
      <c r="FV96" s="115"/>
      <c r="FW96" s="115"/>
      <c r="FX96" s="115"/>
      <c r="FY96" s="115"/>
      <c r="FZ96" s="115"/>
      <c r="GA96" s="115"/>
      <c r="GB96" s="115"/>
      <c r="GC96" s="115"/>
      <c r="GD96" s="115"/>
      <c r="GE96" s="115"/>
      <c r="GF96" s="115"/>
      <c r="GG96" s="115"/>
      <c r="GH96" s="115"/>
      <c r="GI96" s="115"/>
      <c r="GJ96" s="115"/>
      <c r="GK96" s="115"/>
      <c r="GL96" s="115"/>
      <c r="GM96" s="115"/>
      <c r="GN96" s="115"/>
      <c r="GO96" s="115"/>
      <c r="GP96" s="115"/>
      <c r="GQ96" s="115"/>
      <c r="GR96" s="115"/>
      <c r="GS96" s="115"/>
      <c r="GT96" s="115"/>
      <c r="GU96" s="115"/>
      <c r="GV96" s="115"/>
      <c r="GW96" s="115"/>
      <c r="GX96" s="115"/>
      <c r="GY96" s="115"/>
      <c r="GZ96" s="115"/>
      <c r="HA96" s="115"/>
      <c r="HB96" s="115"/>
      <c r="HC96" s="115"/>
      <c r="HD96" s="115"/>
      <c r="HE96" s="115"/>
      <c r="HF96" s="115"/>
      <c r="HG96" s="115"/>
      <c r="HH96" s="115"/>
      <c r="HI96" s="115"/>
      <c r="HJ96" s="115"/>
      <c r="HK96" s="115"/>
      <c r="HL96" s="115"/>
      <c r="HM96" s="115"/>
      <c r="HN96" s="115"/>
      <c r="HO96" s="115"/>
      <c r="HP96" s="115"/>
      <c r="HQ96" s="115"/>
      <c r="HR96" s="115"/>
      <c r="HS96" s="115"/>
      <c r="HT96" s="115"/>
      <c r="HU96" s="115"/>
      <c r="HV96" s="115"/>
      <c r="HW96" s="115"/>
      <c r="HX96" s="115"/>
      <c r="HY96" s="115"/>
      <c r="HZ96" s="115"/>
      <c r="IA96" s="115"/>
      <c r="IB96" s="115"/>
      <c r="IC96" s="115"/>
      <c r="ID96" s="115"/>
      <c r="IE96" s="115"/>
      <c r="IF96" s="115"/>
      <c r="IG96" s="115"/>
      <c r="IH96" s="115"/>
      <c r="II96" s="115"/>
      <c r="IJ96" s="115"/>
      <c r="IK96" s="115"/>
      <c r="IL96" s="115"/>
      <c r="IM96" s="115"/>
      <c r="IN96" s="115"/>
      <c r="IO96" s="115"/>
      <c r="IP96" s="115"/>
      <c r="IQ96" s="115"/>
      <c r="IR96" s="115"/>
      <c r="IS96" s="115"/>
      <c r="IT96" s="115"/>
      <c r="IU96" s="115"/>
    </row>
    <row r="97" spans="1:255" s="126" customFormat="1" x14ac:dyDescent="0.2">
      <c r="A97" s="139"/>
      <c r="B97" s="140"/>
      <c r="C97" s="141" t="s">
        <v>923</v>
      </c>
      <c r="D97" s="143"/>
      <c r="E97" s="124">
        <f t="shared" ref="E97:P97" si="8">SUM(E86:E96)</f>
        <v>0</v>
      </c>
      <c r="F97" s="124">
        <f t="shared" si="8"/>
        <v>0</v>
      </c>
      <c r="G97" s="124">
        <f t="shared" si="8"/>
        <v>0</v>
      </c>
      <c r="H97" s="124">
        <f t="shared" si="8"/>
        <v>0</v>
      </c>
      <c r="I97" s="124">
        <f t="shared" si="8"/>
        <v>0</v>
      </c>
      <c r="J97" s="124">
        <f t="shared" si="8"/>
        <v>0</v>
      </c>
      <c r="K97" s="124">
        <f t="shared" si="8"/>
        <v>0</v>
      </c>
      <c r="L97" s="124">
        <f t="shared" si="8"/>
        <v>0</v>
      </c>
      <c r="M97" s="124">
        <f t="shared" si="8"/>
        <v>0</v>
      </c>
      <c r="N97" s="124">
        <f t="shared" si="8"/>
        <v>0</v>
      </c>
      <c r="O97" s="142">
        <f t="shared" si="8"/>
        <v>0</v>
      </c>
      <c r="P97" s="142">
        <f t="shared" si="8"/>
        <v>0</v>
      </c>
      <c r="Q97" s="143">
        <f t="shared" si="3"/>
        <v>0</v>
      </c>
    </row>
    <row r="98" spans="1:255" s="117" customFormat="1" x14ac:dyDescent="0.2">
      <c r="A98" s="115"/>
      <c r="B98" s="115"/>
      <c r="C98" s="116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22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  <c r="AM98" s="115"/>
      <c r="AN98" s="115"/>
      <c r="AO98" s="115"/>
      <c r="AP98" s="115"/>
      <c r="AQ98" s="115"/>
      <c r="AR98" s="115"/>
      <c r="AS98" s="115"/>
      <c r="AT98" s="115"/>
      <c r="AU98" s="115"/>
      <c r="AV98" s="115"/>
      <c r="AW98" s="115"/>
      <c r="AX98" s="115"/>
      <c r="AY98" s="115"/>
      <c r="AZ98" s="115"/>
      <c r="BA98" s="115"/>
      <c r="BB98" s="115"/>
      <c r="BC98" s="115"/>
      <c r="BD98" s="115"/>
      <c r="BE98" s="115"/>
      <c r="BF98" s="115"/>
      <c r="BG98" s="115"/>
      <c r="BH98" s="115"/>
      <c r="BI98" s="115"/>
      <c r="BJ98" s="115"/>
      <c r="BK98" s="115"/>
      <c r="BL98" s="115"/>
      <c r="BM98" s="115"/>
      <c r="BN98" s="115"/>
      <c r="BO98" s="115"/>
      <c r="BP98" s="115"/>
      <c r="BQ98" s="115"/>
      <c r="BR98" s="115"/>
      <c r="BS98" s="115"/>
      <c r="BT98" s="115"/>
      <c r="BU98" s="115"/>
      <c r="BV98" s="115"/>
      <c r="BW98" s="115"/>
      <c r="BX98" s="115"/>
      <c r="BY98" s="115"/>
      <c r="BZ98" s="115"/>
      <c r="CA98" s="115"/>
      <c r="CB98" s="115"/>
      <c r="CC98" s="115"/>
      <c r="CD98" s="115"/>
      <c r="CE98" s="115"/>
      <c r="CF98" s="115"/>
      <c r="CG98" s="115"/>
      <c r="CH98" s="115"/>
      <c r="CI98" s="115"/>
      <c r="CJ98" s="115"/>
      <c r="CK98" s="115"/>
      <c r="CL98" s="115"/>
      <c r="CM98" s="115"/>
      <c r="CN98" s="115"/>
      <c r="CO98" s="115"/>
      <c r="CP98" s="115"/>
      <c r="CQ98" s="115"/>
      <c r="CR98" s="115"/>
      <c r="CS98" s="115"/>
      <c r="CT98" s="115"/>
      <c r="CU98" s="115"/>
      <c r="CV98" s="115"/>
      <c r="CW98" s="115"/>
      <c r="CX98" s="115"/>
      <c r="CY98" s="115"/>
      <c r="CZ98" s="115"/>
      <c r="DA98" s="115"/>
      <c r="DB98" s="115"/>
      <c r="DC98" s="115"/>
      <c r="DD98" s="115"/>
      <c r="DE98" s="115"/>
      <c r="DF98" s="115"/>
      <c r="DG98" s="115"/>
      <c r="DH98" s="115"/>
      <c r="DI98" s="115"/>
      <c r="DJ98" s="115"/>
      <c r="DK98" s="115"/>
      <c r="DL98" s="115"/>
      <c r="DM98" s="115"/>
      <c r="DN98" s="115"/>
      <c r="DO98" s="115"/>
      <c r="DP98" s="115"/>
      <c r="DQ98" s="115"/>
      <c r="DR98" s="115"/>
      <c r="DS98" s="115"/>
      <c r="DT98" s="115"/>
      <c r="DU98" s="115"/>
      <c r="DV98" s="115"/>
      <c r="DW98" s="115"/>
      <c r="DX98" s="115"/>
      <c r="DY98" s="115"/>
      <c r="DZ98" s="115"/>
      <c r="EA98" s="115"/>
      <c r="EB98" s="115"/>
      <c r="EC98" s="115"/>
      <c r="ED98" s="115"/>
      <c r="EE98" s="115"/>
      <c r="EF98" s="115"/>
      <c r="EG98" s="115"/>
      <c r="EH98" s="115"/>
      <c r="EI98" s="115"/>
      <c r="EJ98" s="115"/>
      <c r="EK98" s="115"/>
      <c r="EL98" s="115"/>
      <c r="EM98" s="115"/>
      <c r="EN98" s="115"/>
      <c r="EO98" s="115"/>
      <c r="EP98" s="115"/>
      <c r="EQ98" s="115"/>
      <c r="ER98" s="115"/>
      <c r="ES98" s="115"/>
      <c r="ET98" s="115"/>
      <c r="EU98" s="115"/>
      <c r="EV98" s="115"/>
      <c r="EW98" s="115"/>
      <c r="EX98" s="115"/>
      <c r="EY98" s="115"/>
      <c r="EZ98" s="115"/>
      <c r="FA98" s="115"/>
      <c r="FB98" s="115"/>
      <c r="FC98" s="115"/>
      <c r="FD98" s="115"/>
      <c r="FE98" s="115"/>
      <c r="FF98" s="115"/>
      <c r="FG98" s="115"/>
      <c r="FH98" s="115"/>
      <c r="FI98" s="115"/>
      <c r="FJ98" s="115"/>
      <c r="FK98" s="115"/>
      <c r="FL98" s="115"/>
      <c r="FM98" s="115"/>
      <c r="FN98" s="115"/>
      <c r="FO98" s="115"/>
      <c r="FP98" s="115"/>
      <c r="FQ98" s="115"/>
      <c r="FR98" s="115"/>
      <c r="FS98" s="115"/>
      <c r="FT98" s="115"/>
      <c r="FU98" s="115"/>
      <c r="FV98" s="115"/>
      <c r="FW98" s="115"/>
      <c r="FX98" s="115"/>
      <c r="FY98" s="115"/>
      <c r="FZ98" s="115"/>
      <c r="GA98" s="115"/>
      <c r="GB98" s="115"/>
      <c r="GC98" s="115"/>
      <c r="GD98" s="115"/>
      <c r="GE98" s="115"/>
      <c r="GF98" s="115"/>
      <c r="GG98" s="115"/>
      <c r="GH98" s="115"/>
      <c r="GI98" s="115"/>
      <c r="GJ98" s="115"/>
      <c r="GK98" s="115"/>
      <c r="GL98" s="115"/>
      <c r="GM98" s="115"/>
      <c r="GN98" s="115"/>
      <c r="GO98" s="115"/>
      <c r="GP98" s="115"/>
      <c r="GQ98" s="115"/>
      <c r="GR98" s="115"/>
      <c r="GS98" s="115"/>
      <c r="GT98" s="115"/>
      <c r="GU98" s="115"/>
      <c r="GV98" s="115"/>
      <c r="GW98" s="115"/>
      <c r="GX98" s="115"/>
      <c r="GY98" s="115"/>
      <c r="GZ98" s="115"/>
      <c r="HA98" s="115"/>
      <c r="HB98" s="115"/>
      <c r="HC98" s="115"/>
      <c r="HD98" s="115"/>
      <c r="HE98" s="115"/>
      <c r="HF98" s="115"/>
      <c r="HG98" s="115"/>
      <c r="HH98" s="115"/>
      <c r="HI98" s="115"/>
      <c r="HJ98" s="115"/>
      <c r="HK98" s="115"/>
      <c r="HL98" s="115"/>
      <c r="HM98" s="115"/>
      <c r="HN98" s="115"/>
      <c r="HO98" s="115"/>
      <c r="HP98" s="115"/>
      <c r="HQ98" s="115"/>
      <c r="HR98" s="115"/>
      <c r="HS98" s="115"/>
      <c r="HT98" s="115"/>
      <c r="HU98" s="115"/>
      <c r="HV98" s="115"/>
      <c r="HW98" s="115"/>
      <c r="HX98" s="115"/>
      <c r="HY98" s="115"/>
      <c r="HZ98" s="115"/>
      <c r="IA98" s="115"/>
      <c r="IB98" s="115"/>
      <c r="IC98" s="115"/>
      <c r="ID98" s="115"/>
      <c r="IE98" s="115"/>
      <c r="IF98" s="115"/>
      <c r="IG98" s="115"/>
      <c r="IH98" s="115"/>
      <c r="II98" s="115"/>
      <c r="IJ98" s="115"/>
      <c r="IK98" s="115"/>
      <c r="IL98" s="115"/>
      <c r="IM98" s="115"/>
      <c r="IN98" s="115"/>
      <c r="IO98" s="115"/>
      <c r="IP98" s="115"/>
      <c r="IQ98" s="115"/>
      <c r="IR98" s="115"/>
      <c r="IS98" s="115"/>
      <c r="IT98" s="115"/>
      <c r="IU98" s="115"/>
    </row>
    <row r="99" spans="1:255" s="117" customFormat="1" x14ac:dyDescent="0.2">
      <c r="A99" s="115"/>
      <c r="B99" s="115"/>
      <c r="C99" s="116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  <c r="AJ99" s="115"/>
      <c r="AK99" s="115"/>
      <c r="AL99" s="115"/>
      <c r="AM99" s="115"/>
      <c r="AN99" s="115"/>
      <c r="AO99" s="115"/>
      <c r="AP99" s="115"/>
      <c r="AQ99" s="115"/>
      <c r="AR99" s="115"/>
      <c r="AS99" s="115"/>
      <c r="AT99" s="115"/>
      <c r="AU99" s="115"/>
      <c r="AV99" s="115"/>
      <c r="AW99" s="115"/>
      <c r="AX99" s="115"/>
      <c r="AY99" s="115"/>
      <c r="AZ99" s="115"/>
      <c r="BA99" s="115"/>
      <c r="BB99" s="115"/>
      <c r="BC99" s="115"/>
      <c r="BD99" s="115"/>
      <c r="BE99" s="115"/>
      <c r="BF99" s="115"/>
      <c r="BG99" s="115"/>
      <c r="BH99" s="115"/>
      <c r="BI99" s="115"/>
      <c r="BJ99" s="115"/>
      <c r="BK99" s="115"/>
      <c r="BL99" s="115"/>
      <c r="BM99" s="115"/>
      <c r="BN99" s="115"/>
      <c r="BO99" s="115"/>
      <c r="BP99" s="115"/>
      <c r="BQ99" s="115"/>
      <c r="BR99" s="115"/>
      <c r="BS99" s="115"/>
      <c r="BT99" s="115"/>
      <c r="BU99" s="115"/>
      <c r="BV99" s="115"/>
      <c r="BW99" s="115"/>
      <c r="BX99" s="115"/>
      <c r="BY99" s="115"/>
      <c r="BZ99" s="115"/>
      <c r="CA99" s="115"/>
      <c r="CB99" s="115"/>
      <c r="CC99" s="115"/>
      <c r="CD99" s="115"/>
      <c r="CE99" s="115"/>
      <c r="CF99" s="115"/>
      <c r="CG99" s="115"/>
      <c r="CH99" s="115"/>
      <c r="CI99" s="115"/>
      <c r="CJ99" s="115"/>
      <c r="CK99" s="115"/>
      <c r="CL99" s="115"/>
      <c r="CM99" s="115"/>
      <c r="CN99" s="115"/>
      <c r="CO99" s="115"/>
      <c r="CP99" s="115"/>
      <c r="CQ99" s="115"/>
      <c r="CR99" s="115"/>
      <c r="CS99" s="115"/>
      <c r="CT99" s="115"/>
      <c r="CU99" s="115"/>
      <c r="CV99" s="115"/>
      <c r="CW99" s="115"/>
      <c r="CX99" s="115"/>
      <c r="CY99" s="115"/>
      <c r="CZ99" s="115"/>
      <c r="DA99" s="115"/>
      <c r="DB99" s="115"/>
      <c r="DC99" s="115"/>
      <c r="DD99" s="115"/>
      <c r="DE99" s="115"/>
      <c r="DF99" s="115"/>
      <c r="DG99" s="115"/>
      <c r="DH99" s="115"/>
      <c r="DI99" s="115"/>
      <c r="DJ99" s="115"/>
      <c r="DK99" s="115"/>
      <c r="DL99" s="115"/>
      <c r="DM99" s="115"/>
      <c r="DN99" s="115"/>
      <c r="DO99" s="115"/>
      <c r="DP99" s="115"/>
      <c r="DQ99" s="115"/>
      <c r="DR99" s="115"/>
      <c r="DS99" s="115"/>
      <c r="DT99" s="115"/>
      <c r="DU99" s="115"/>
      <c r="DV99" s="115"/>
      <c r="DW99" s="115"/>
      <c r="DX99" s="115"/>
      <c r="DY99" s="115"/>
      <c r="DZ99" s="115"/>
      <c r="EA99" s="115"/>
      <c r="EB99" s="115"/>
      <c r="EC99" s="115"/>
      <c r="ED99" s="115"/>
      <c r="EE99" s="115"/>
      <c r="EF99" s="115"/>
      <c r="EG99" s="115"/>
      <c r="EH99" s="115"/>
      <c r="EI99" s="115"/>
      <c r="EJ99" s="115"/>
      <c r="EK99" s="115"/>
      <c r="EL99" s="115"/>
      <c r="EM99" s="115"/>
      <c r="EN99" s="115"/>
      <c r="EO99" s="115"/>
      <c r="EP99" s="115"/>
      <c r="EQ99" s="115"/>
      <c r="ER99" s="115"/>
      <c r="ES99" s="115"/>
      <c r="ET99" s="115"/>
      <c r="EU99" s="115"/>
      <c r="EV99" s="115"/>
      <c r="EW99" s="115"/>
      <c r="EX99" s="115"/>
      <c r="EY99" s="115"/>
      <c r="EZ99" s="115"/>
      <c r="FA99" s="115"/>
      <c r="FB99" s="115"/>
      <c r="FC99" s="115"/>
      <c r="FD99" s="115"/>
      <c r="FE99" s="115"/>
      <c r="FF99" s="115"/>
      <c r="FG99" s="115"/>
      <c r="FH99" s="115"/>
      <c r="FI99" s="115"/>
      <c r="FJ99" s="115"/>
      <c r="FK99" s="115"/>
      <c r="FL99" s="115"/>
      <c r="FM99" s="115"/>
      <c r="FN99" s="115"/>
      <c r="FO99" s="115"/>
      <c r="FP99" s="115"/>
      <c r="FQ99" s="115"/>
      <c r="FR99" s="115"/>
      <c r="FS99" s="115"/>
      <c r="FT99" s="115"/>
      <c r="FU99" s="115"/>
      <c r="FV99" s="115"/>
      <c r="FW99" s="115"/>
      <c r="FX99" s="115"/>
      <c r="FY99" s="115"/>
      <c r="FZ99" s="115"/>
      <c r="GA99" s="115"/>
      <c r="GB99" s="115"/>
      <c r="GC99" s="115"/>
      <c r="GD99" s="115"/>
      <c r="GE99" s="115"/>
      <c r="GF99" s="115"/>
      <c r="GG99" s="115"/>
      <c r="GH99" s="115"/>
      <c r="GI99" s="115"/>
      <c r="GJ99" s="115"/>
      <c r="GK99" s="115"/>
      <c r="GL99" s="115"/>
      <c r="GM99" s="115"/>
      <c r="GN99" s="115"/>
      <c r="GO99" s="115"/>
      <c r="GP99" s="115"/>
      <c r="GQ99" s="115"/>
      <c r="GR99" s="115"/>
      <c r="GS99" s="115"/>
      <c r="GT99" s="115"/>
      <c r="GU99" s="115"/>
      <c r="GV99" s="115"/>
      <c r="GW99" s="115"/>
      <c r="GX99" s="115"/>
      <c r="GY99" s="115"/>
      <c r="GZ99" s="115"/>
      <c r="HA99" s="115"/>
      <c r="HB99" s="115"/>
      <c r="HC99" s="115"/>
      <c r="HD99" s="115"/>
      <c r="HE99" s="115"/>
      <c r="HF99" s="115"/>
      <c r="HG99" s="115"/>
      <c r="HH99" s="115"/>
      <c r="HI99" s="115"/>
      <c r="HJ99" s="115"/>
      <c r="HK99" s="115"/>
      <c r="HL99" s="115"/>
      <c r="HM99" s="115"/>
      <c r="HN99" s="115"/>
      <c r="HO99" s="115"/>
      <c r="HP99" s="115"/>
      <c r="HQ99" s="115"/>
      <c r="HR99" s="115"/>
      <c r="HS99" s="115"/>
      <c r="HT99" s="115"/>
      <c r="HU99" s="115"/>
      <c r="HV99" s="115"/>
      <c r="HW99" s="115"/>
      <c r="HX99" s="115"/>
      <c r="HY99" s="115"/>
      <c r="HZ99" s="115"/>
      <c r="IA99" s="115"/>
      <c r="IB99" s="115"/>
      <c r="IC99" s="115"/>
      <c r="ID99" s="115"/>
      <c r="IE99" s="115"/>
      <c r="IF99" s="115"/>
      <c r="IG99" s="115"/>
      <c r="IH99" s="115"/>
      <c r="II99" s="115"/>
      <c r="IJ99" s="115"/>
      <c r="IK99" s="115"/>
      <c r="IL99" s="115"/>
      <c r="IM99" s="115"/>
      <c r="IN99" s="115"/>
      <c r="IO99" s="115"/>
      <c r="IP99" s="115"/>
      <c r="IQ99" s="115"/>
      <c r="IR99" s="115"/>
      <c r="IS99" s="115"/>
      <c r="IT99" s="115"/>
      <c r="IU99" s="115"/>
    </row>
    <row r="100" spans="1:255" s="117" customFormat="1" ht="18.75" x14ac:dyDescent="0.2">
      <c r="A100" s="115"/>
      <c r="B100" s="115"/>
      <c r="C100" s="929" t="s">
        <v>1061</v>
      </c>
      <c r="D100" s="930"/>
      <c r="E100" s="930"/>
      <c r="F100" s="930"/>
      <c r="G100" s="930"/>
      <c r="H100" s="930"/>
      <c r="I100" s="930"/>
      <c r="J100" s="930"/>
      <c r="K100" s="930"/>
      <c r="L100" s="930"/>
      <c r="M100" s="930"/>
      <c r="N100" s="930"/>
      <c r="O100" s="930"/>
      <c r="P100" s="930"/>
      <c r="Q100" s="931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15"/>
      <c r="AN100" s="115"/>
      <c r="AO100" s="115"/>
      <c r="AP100" s="115"/>
      <c r="AQ100" s="115"/>
      <c r="AR100" s="115"/>
      <c r="AS100" s="115"/>
      <c r="AT100" s="115"/>
      <c r="AU100" s="115"/>
      <c r="AV100" s="115"/>
      <c r="AW100" s="115"/>
      <c r="AX100" s="115"/>
      <c r="AY100" s="115"/>
      <c r="AZ100" s="115"/>
      <c r="BA100" s="115"/>
      <c r="BB100" s="115"/>
      <c r="BC100" s="115"/>
      <c r="BD100" s="115"/>
      <c r="BE100" s="115"/>
      <c r="BF100" s="115"/>
      <c r="BG100" s="115"/>
      <c r="BH100" s="115"/>
      <c r="BI100" s="115"/>
      <c r="BJ100" s="115"/>
      <c r="BK100" s="115"/>
      <c r="BL100" s="115"/>
      <c r="BM100" s="115"/>
      <c r="BN100" s="115"/>
      <c r="BO100" s="115"/>
      <c r="BP100" s="115"/>
      <c r="BQ100" s="115"/>
      <c r="BR100" s="115"/>
      <c r="BS100" s="115"/>
      <c r="BT100" s="115"/>
      <c r="BU100" s="115"/>
      <c r="BV100" s="115"/>
      <c r="BW100" s="115"/>
      <c r="BX100" s="115"/>
      <c r="BY100" s="115"/>
      <c r="BZ100" s="115"/>
      <c r="CA100" s="115"/>
      <c r="CB100" s="115"/>
      <c r="CC100" s="115"/>
      <c r="CD100" s="115"/>
      <c r="CE100" s="115"/>
      <c r="CF100" s="115"/>
      <c r="CG100" s="115"/>
      <c r="CH100" s="115"/>
      <c r="CI100" s="115"/>
      <c r="CJ100" s="115"/>
      <c r="CK100" s="115"/>
      <c r="CL100" s="115"/>
      <c r="CM100" s="115"/>
      <c r="CN100" s="115"/>
      <c r="CO100" s="115"/>
      <c r="CP100" s="115"/>
      <c r="CQ100" s="115"/>
      <c r="CR100" s="115"/>
      <c r="CS100" s="115"/>
      <c r="CT100" s="115"/>
      <c r="CU100" s="115"/>
      <c r="CV100" s="115"/>
      <c r="CW100" s="115"/>
      <c r="CX100" s="115"/>
      <c r="CY100" s="115"/>
      <c r="CZ100" s="115"/>
      <c r="DA100" s="115"/>
      <c r="DB100" s="115"/>
      <c r="DC100" s="115"/>
      <c r="DD100" s="115"/>
      <c r="DE100" s="115"/>
      <c r="DF100" s="115"/>
      <c r="DG100" s="115"/>
      <c r="DH100" s="115"/>
      <c r="DI100" s="115"/>
      <c r="DJ100" s="115"/>
      <c r="DK100" s="115"/>
      <c r="DL100" s="115"/>
      <c r="DM100" s="115"/>
      <c r="DN100" s="115"/>
      <c r="DO100" s="115"/>
      <c r="DP100" s="115"/>
      <c r="DQ100" s="115"/>
      <c r="DR100" s="115"/>
      <c r="DS100" s="115"/>
      <c r="DT100" s="115"/>
      <c r="DU100" s="115"/>
      <c r="DV100" s="115"/>
      <c r="DW100" s="115"/>
      <c r="DX100" s="115"/>
      <c r="DY100" s="115"/>
      <c r="DZ100" s="115"/>
      <c r="EA100" s="115"/>
      <c r="EB100" s="115"/>
      <c r="EC100" s="115"/>
      <c r="ED100" s="115"/>
      <c r="EE100" s="115"/>
      <c r="EF100" s="115"/>
      <c r="EG100" s="115"/>
      <c r="EH100" s="115"/>
      <c r="EI100" s="115"/>
      <c r="EJ100" s="115"/>
      <c r="EK100" s="115"/>
      <c r="EL100" s="115"/>
      <c r="EM100" s="115"/>
      <c r="EN100" s="115"/>
      <c r="EO100" s="115"/>
      <c r="EP100" s="115"/>
      <c r="EQ100" s="115"/>
      <c r="ER100" s="115"/>
      <c r="ES100" s="115"/>
      <c r="ET100" s="115"/>
      <c r="EU100" s="115"/>
      <c r="EV100" s="115"/>
      <c r="EW100" s="115"/>
      <c r="EX100" s="115"/>
      <c r="EY100" s="115"/>
      <c r="EZ100" s="115"/>
      <c r="FA100" s="115"/>
      <c r="FB100" s="115"/>
      <c r="FC100" s="115"/>
      <c r="FD100" s="115"/>
      <c r="FE100" s="115"/>
      <c r="FF100" s="115"/>
      <c r="FG100" s="115"/>
      <c r="FH100" s="115"/>
      <c r="FI100" s="115"/>
      <c r="FJ100" s="115"/>
      <c r="FK100" s="115"/>
      <c r="FL100" s="115"/>
      <c r="FM100" s="115"/>
      <c r="FN100" s="115"/>
      <c r="FO100" s="115"/>
      <c r="FP100" s="115"/>
      <c r="FQ100" s="115"/>
      <c r="FR100" s="115"/>
      <c r="FS100" s="115"/>
      <c r="FT100" s="115"/>
      <c r="FU100" s="115"/>
      <c r="FV100" s="115"/>
      <c r="FW100" s="115"/>
      <c r="FX100" s="115"/>
      <c r="FY100" s="115"/>
      <c r="FZ100" s="115"/>
      <c r="GA100" s="115"/>
      <c r="GB100" s="115"/>
      <c r="GC100" s="115"/>
      <c r="GD100" s="115"/>
      <c r="GE100" s="115"/>
      <c r="GF100" s="115"/>
      <c r="GG100" s="115"/>
      <c r="GH100" s="115"/>
      <c r="GI100" s="115"/>
      <c r="GJ100" s="115"/>
      <c r="GK100" s="115"/>
      <c r="GL100" s="115"/>
      <c r="GM100" s="115"/>
      <c r="GN100" s="115"/>
      <c r="GO100" s="115"/>
      <c r="GP100" s="115"/>
      <c r="GQ100" s="115"/>
      <c r="GR100" s="115"/>
      <c r="GS100" s="115"/>
      <c r="GT100" s="115"/>
      <c r="GU100" s="115"/>
      <c r="GV100" s="115"/>
      <c r="GW100" s="115"/>
      <c r="GX100" s="115"/>
      <c r="GY100" s="115"/>
      <c r="GZ100" s="115"/>
      <c r="HA100" s="115"/>
      <c r="HB100" s="115"/>
      <c r="HC100" s="115"/>
      <c r="HD100" s="115"/>
      <c r="HE100" s="115"/>
      <c r="HF100" s="115"/>
      <c r="HG100" s="115"/>
      <c r="HH100" s="115"/>
      <c r="HI100" s="115"/>
      <c r="HJ100" s="115"/>
      <c r="HK100" s="115"/>
      <c r="HL100" s="115"/>
      <c r="HM100" s="115"/>
      <c r="HN100" s="115"/>
      <c r="HO100" s="115"/>
      <c r="HP100" s="115"/>
      <c r="HQ100" s="115"/>
      <c r="HR100" s="115"/>
      <c r="HS100" s="115"/>
      <c r="HT100" s="115"/>
      <c r="HU100" s="115"/>
      <c r="HV100" s="115"/>
      <c r="HW100" s="115"/>
      <c r="HX100" s="115"/>
      <c r="HY100" s="115"/>
      <c r="HZ100" s="115"/>
      <c r="IA100" s="115"/>
      <c r="IB100" s="115"/>
      <c r="IC100" s="115"/>
      <c r="ID100" s="115"/>
      <c r="IE100" s="115"/>
      <c r="IF100" s="115"/>
      <c r="IG100" s="115"/>
      <c r="IH100" s="115"/>
      <c r="II100" s="115"/>
      <c r="IJ100" s="115"/>
      <c r="IK100" s="115"/>
      <c r="IL100" s="115"/>
      <c r="IM100" s="115"/>
      <c r="IN100" s="115"/>
      <c r="IO100" s="115"/>
      <c r="IP100" s="115"/>
      <c r="IQ100" s="115"/>
      <c r="IR100" s="115"/>
      <c r="IS100" s="115"/>
      <c r="IT100" s="115"/>
      <c r="IU100" s="115"/>
    </row>
    <row r="101" spans="1:255" s="117" customFormat="1" x14ac:dyDescent="0.2">
      <c r="A101" s="115"/>
      <c r="B101" s="115"/>
      <c r="C101" s="116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115"/>
      <c r="AM101" s="115"/>
      <c r="AN101" s="115"/>
      <c r="AO101" s="115"/>
      <c r="AP101" s="115"/>
      <c r="AQ101" s="115"/>
      <c r="AR101" s="115"/>
      <c r="AS101" s="115"/>
      <c r="AT101" s="115"/>
      <c r="AU101" s="115"/>
      <c r="AV101" s="115"/>
      <c r="AW101" s="115"/>
      <c r="AX101" s="115"/>
      <c r="AY101" s="115"/>
      <c r="AZ101" s="115"/>
      <c r="BA101" s="115"/>
      <c r="BB101" s="115"/>
      <c r="BC101" s="115"/>
      <c r="BD101" s="115"/>
      <c r="BE101" s="115"/>
      <c r="BF101" s="115"/>
      <c r="BG101" s="115"/>
      <c r="BH101" s="115"/>
      <c r="BI101" s="115"/>
      <c r="BJ101" s="115"/>
      <c r="BK101" s="115"/>
      <c r="BL101" s="115"/>
      <c r="BM101" s="115"/>
      <c r="BN101" s="115"/>
      <c r="BO101" s="115"/>
      <c r="BP101" s="115"/>
      <c r="BQ101" s="115"/>
      <c r="BR101" s="115"/>
      <c r="BS101" s="115"/>
      <c r="BT101" s="115"/>
      <c r="BU101" s="115"/>
      <c r="BV101" s="115"/>
      <c r="BW101" s="115"/>
      <c r="BX101" s="115"/>
      <c r="BY101" s="115"/>
      <c r="BZ101" s="115"/>
      <c r="CA101" s="115"/>
      <c r="CB101" s="115"/>
      <c r="CC101" s="115"/>
      <c r="CD101" s="115"/>
      <c r="CE101" s="115"/>
      <c r="CF101" s="115"/>
      <c r="CG101" s="115"/>
      <c r="CH101" s="115"/>
      <c r="CI101" s="115"/>
      <c r="CJ101" s="115"/>
      <c r="CK101" s="115"/>
      <c r="CL101" s="115"/>
      <c r="CM101" s="115"/>
      <c r="CN101" s="115"/>
      <c r="CO101" s="115"/>
      <c r="CP101" s="115"/>
      <c r="CQ101" s="115"/>
      <c r="CR101" s="115"/>
      <c r="CS101" s="115"/>
      <c r="CT101" s="115"/>
      <c r="CU101" s="115"/>
      <c r="CV101" s="115"/>
      <c r="CW101" s="115"/>
      <c r="CX101" s="115"/>
      <c r="CY101" s="115"/>
      <c r="CZ101" s="115"/>
      <c r="DA101" s="115"/>
      <c r="DB101" s="115"/>
      <c r="DC101" s="115"/>
      <c r="DD101" s="115"/>
      <c r="DE101" s="115"/>
      <c r="DF101" s="115"/>
      <c r="DG101" s="115"/>
      <c r="DH101" s="115"/>
      <c r="DI101" s="115"/>
      <c r="DJ101" s="115"/>
      <c r="DK101" s="115"/>
      <c r="DL101" s="115"/>
      <c r="DM101" s="115"/>
      <c r="DN101" s="115"/>
      <c r="DO101" s="115"/>
      <c r="DP101" s="115"/>
      <c r="DQ101" s="115"/>
      <c r="DR101" s="115"/>
      <c r="DS101" s="115"/>
      <c r="DT101" s="115"/>
      <c r="DU101" s="115"/>
      <c r="DV101" s="115"/>
      <c r="DW101" s="115"/>
      <c r="DX101" s="115"/>
      <c r="DY101" s="115"/>
      <c r="DZ101" s="115"/>
      <c r="EA101" s="115"/>
      <c r="EB101" s="115"/>
      <c r="EC101" s="115"/>
      <c r="ED101" s="115"/>
      <c r="EE101" s="115"/>
      <c r="EF101" s="115"/>
      <c r="EG101" s="115"/>
      <c r="EH101" s="115"/>
      <c r="EI101" s="115"/>
      <c r="EJ101" s="115"/>
      <c r="EK101" s="115"/>
      <c r="EL101" s="115"/>
      <c r="EM101" s="115"/>
      <c r="EN101" s="115"/>
      <c r="EO101" s="115"/>
      <c r="EP101" s="115"/>
      <c r="EQ101" s="115"/>
      <c r="ER101" s="115"/>
      <c r="ES101" s="115"/>
      <c r="ET101" s="115"/>
      <c r="EU101" s="115"/>
      <c r="EV101" s="115"/>
      <c r="EW101" s="115"/>
      <c r="EX101" s="115"/>
      <c r="EY101" s="115"/>
      <c r="EZ101" s="115"/>
      <c r="FA101" s="115"/>
      <c r="FB101" s="115"/>
      <c r="FC101" s="115"/>
      <c r="FD101" s="115"/>
      <c r="FE101" s="115"/>
      <c r="FF101" s="115"/>
      <c r="FG101" s="115"/>
      <c r="FH101" s="115"/>
      <c r="FI101" s="115"/>
      <c r="FJ101" s="115"/>
      <c r="FK101" s="115"/>
      <c r="FL101" s="115"/>
      <c r="FM101" s="115"/>
      <c r="FN101" s="115"/>
      <c r="FO101" s="115"/>
      <c r="FP101" s="115"/>
      <c r="FQ101" s="115"/>
      <c r="FR101" s="115"/>
      <c r="FS101" s="115"/>
      <c r="FT101" s="115"/>
      <c r="FU101" s="115"/>
      <c r="FV101" s="115"/>
      <c r="FW101" s="115"/>
      <c r="FX101" s="115"/>
      <c r="FY101" s="115"/>
      <c r="FZ101" s="115"/>
      <c r="GA101" s="115"/>
      <c r="GB101" s="115"/>
      <c r="GC101" s="115"/>
      <c r="GD101" s="115"/>
      <c r="GE101" s="115"/>
      <c r="GF101" s="115"/>
      <c r="GG101" s="115"/>
      <c r="GH101" s="115"/>
      <c r="GI101" s="115"/>
      <c r="GJ101" s="115"/>
      <c r="GK101" s="115"/>
      <c r="GL101" s="115"/>
      <c r="GM101" s="115"/>
      <c r="GN101" s="115"/>
      <c r="GO101" s="115"/>
      <c r="GP101" s="115"/>
      <c r="GQ101" s="115"/>
      <c r="GR101" s="115"/>
      <c r="GS101" s="115"/>
      <c r="GT101" s="115"/>
      <c r="GU101" s="115"/>
      <c r="GV101" s="115"/>
      <c r="GW101" s="115"/>
      <c r="GX101" s="115"/>
      <c r="GY101" s="115"/>
      <c r="GZ101" s="115"/>
      <c r="HA101" s="115"/>
      <c r="HB101" s="115"/>
      <c r="HC101" s="115"/>
      <c r="HD101" s="115"/>
      <c r="HE101" s="115"/>
      <c r="HF101" s="115"/>
      <c r="HG101" s="115"/>
      <c r="HH101" s="115"/>
      <c r="HI101" s="115"/>
      <c r="HJ101" s="115"/>
      <c r="HK101" s="115"/>
      <c r="HL101" s="115"/>
      <c r="HM101" s="115"/>
      <c r="HN101" s="115"/>
      <c r="HO101" s="115"/>
      <c r="HP101" s="115"/>
      <c r="HQ101" s="115"/>
      <c r="HR101" s="115"/>
      <c r="HS101" s="115"/>
      <c r="HT101" s="115"/>
      <c r="HU101" s="115"/>
      <c r="HV101" s="115"/>
      <c r="HW101" s="115"/>
      <c r="HX101" s="115"/>
      <c r="HY101" s="115"/>
      <c r="HZ101" s="115"/>
      <c r="IA101" s="115"/>
      <c r="IB101" s="115"/>
      <c r="IC101" s="115"/>
      <c r="ID101" s="115"/>
      <c r="IE101" s="115"/>
      <c r="IF101" s="115"/>
      <c r="IG101" s="115"/>
      <c r="IH101" s="115"/>
      <c r="II101" s="115"/>
      <c r="IJ101" s="115"/>
      <c r="IK101" s="115"/>
      <c r="IL101" s="115"/>
      <c r="IM101" s="115"/>
      <c r="IN101" s="115"/>
      <c r="IO101" s="115"/>
      <c r="IP101" s="115"/>
      <c r="IQ101" s="115"/>
      <c r="IR101" s="115"/>
      <c r="IS101" s="115"/>
      <c r="IT101" s="115"/>
      <c r="IU101" s="115"/>
    </row>
    <row r="102" spans="1:255" s="117" customFormat="1" x14ac:dyDescent="0.2">
      <c r="A102" s="120" t="s">
        <v>890</v>
      </c>
      <c r="B102" s="120" t="s">
        <v>856</v>
      </c>
      <c r="C102" s="120" t="s">
        <v>888</v>
      </c>
      <c r="D102" s="120" t="s">
        <v>889</v>
      </c>
      <c r="E102" s="120">
        <v>38353</v>
      </c>
      <c r="F102" s="120">
        <f>E102+31</f>
        <v>38384</v>
      </c>
      <c r="G102" s="120">
        <f t="shared" ref="G102:P102" si="9">F102+31</f>
        <v>38415</v>
      </c>
      <c r="H102" s="120">
        <f t="shared" si="9"/>
        <v>38446</v>
      </c>
      <c r="I102" s="120">
        <f t="shared" si="9"/>
        <v>38477</v>
      </c>
      <c r="J102" s="120">
        <f t="shared" si="9"/>
        <v>38508</v>
      </c>
      <c r="K102" s="120">
        <f t="shared" si="9"/>
        <v>38539</v>
      </c>
      <c r="L102" s="120">
        <f t="shared" si="9"/>
        <v>38570</v>
      </c>
      <c r="M102" s="120">
        <f t="shared" si="9"/>
        <v>38601</v>
      </c>
      <c r="N102" s="120">
        <f t="shared" si="9"/>
        <v>38632</v>
      </c>
      <c r="O102" s="120">
        <f t="shared" si="9"/>
        <v>38663</v>
      </c>
      <c r="P102" s="120">
        <f t="shared" si="9"/>
        <v>38694</v>
      </c>
      <c r="Q102" s="120" t="s">
        <v>912</v>
      </c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115"/>
      <c r="AO102" s="115"/>
      <c r="AP102" s="115"/>
      <c r="AQ102" s="115"/>
      <c r="AR102" s="115"/>
      <c r="AS102" s="115"/>
      <c r="AT102" s="115"/>
      <c r="AU102" s="115"/>
      <c r="AV102" s="115"/>
      <c r="AW102" s="115"/>
      <c r="AX102" s="115"/>
      <c r="AY102" s="115"/>
      <c r="AZ102" s="115"/>
      <c r="BA102" s="115"/>
      <c r="BB102" s="115"/>
      <c r="BC102" s="115"/>
      <c r="BD102" s="115"/>
      <c r="BE102" s="115"/>
      <c r="BF102" s="115"/>
      <c r="BG102" s="115"/>
      <c r="BH102" s="115"/>
      <c r="BI102" s="115"/>
      <c r="BJ102" s="115"/>
      <c r="BK102" s="115"/>
      <c r="BL102" s="115"/>
      <c r="BM102" s="115"/>
      <c r="BN102" s="115"/>
      <c r="BO102" s="115"/>
      <c r="BP102" s="115"/>
      <c r="BQ102" s="115"/>
      <c r="BR102" s="115"/>
      <c r="BS102" s="115"/>
      <c r="BT102" s="115"/>
      <c r="BU102" s="115"/>
      <c r="BV102" s="115"/>
      <c r="BW102" s="115"/>
      <c r="BX102" s="115"/>
      <c r="BY102" s="115"/>
      <c r="BZ102" s="115"/>
      <c r="CA102" s="115"/>
      <c r="CB102" s="115"/>
      <c r="CC102" s="115"/>
      <c r="CD102" s="115"/>
      <c r="CE102" s="115"/>
      <c r="CF102" s="115"/>
      <c r="CG102" s="115"/>
      <c r="CH102" s="115"/>
      <c r="CI102" s="115"/>
      <c r="CJ102" s="115"/>
      <c r="CK102" s="115"/>
      <c r="CL102" s="115"/>
      <c r="CM102" s="115"/>
      <c r="CN102" s="115"/>
      <c r="CO102" s="115"/>
      <c r="CP102" s="115"/>
      <c r="CQ102" s="115"/>
      <c r="CR102" s="115"/>
      <c r="CS102" s="115"/>
      <c r="CT102" s="115"/>
      <c r="CU102" s="115"/>
      <c r="CV102" s="115"/>
      <c r="CW102" s="115"/>
      <c r="CX102" s="115"/>
      <c r="CY102" s="115"/>
      <c r="CZ102" s="115"/>
      <c r="DA102" s="115"/>
      <c r="DB102" s="115"/>
      <c r="DC102" s="115"/>
      <c r="DD102" s="115"/>
      <c r="DE102" s="115"/>
      <c r="DF102" s="115"/>
      <c r="DG102" s="115"/>
      <c r="DH102" s="115"/>
      <c r="DI102" s="115"/>
      <c r="DJ102" s="115"/>
      <c r="DK102" s="115"/>
      <c r="DL102" s="115"/>
      <c r="DM102" s="115"/>
      <c r="DN102" s="115"/>
      <c r="DO102" s="115"/>
      <c r="DP102" s="115"/>
      <c r="DQ102" s="115"/>
      <c r="DR102" s="115"/>
      <c r="DS102" s="115"/>
      <c r="DT102" s="115"/>
      <c r="DU102" s="115"/>
      <c r="DV102" s="115"/>
      <c r="DW102" s="115"/>
      <c r="DX102" s="115"/>
      <c r="DY102" s="115"/>
      <c r="DZ102" s="115"/>
      <c r="EA102" s="115"/>
      <c r="EB102" s="115"/>
      <c r="EC102" s="115"/>
      <c r="ED102" s="115"/>
      <c r="EE102" s="115"/>
      <c r="EF102" s="115"/>
      <c r="EG102" s="115"/>
      <c r="EH102" s="115"/>
      <c r="EI102" s="115"/>
      <c r="EJ102" s="115"/>
      <c r="EK102" s="115"/>
      <c r="EL102" s="115"/>
      <c r="EM102" s="115"/>
      <c r="EN102" s="115"/>
      <c r="EO102" s="115"/>
      <c r="EP102" s="115"/>
      <c r="EQ102" s="115"/>
      <c r="ER102" s="115"/>
      <c r="ES102" s="115"/>
      <c r="ET102" s="115"/>
      <c r="EU102" s="115"/>
      <c r="EV102" s="115"/>
      <c r="EW102" s="115"/>
      <c r="EX102" s="115"/>
      <c r="EY102" s="115"/>
      <c r="EZ102" s="115"/>
      <c r="FA102" s="115"/>
      <c r="FB102" s="115"/>
      <c r="FC102" s="115"/>
      <c r="FD102" s="115"/>
      <c r="FE102" s="115"/>
      <c r="FF102" s="115"/>
      <c r="FG102" s="115"/>
      <c r="FH102" s="115"/>
      <c r="FI102" s="115"/>
      <c r="FJ102" s="115"/>
      <c r="FK102" s="115"/>
      <c r="FL102" s="115"/>
      <c r="FM102" s="115"/>
      <c r="FN102" s="115"/>
      <c r="FO102" s="115"/>
      <c r="FP102" s="115"/>
      <c r="FQ102" s="115"/>
      <c r="FR102" s="115"/>
      <c r="FS102" s="115"/>
      <c r="FT102" s="115"/>
      <c r="FU102" s="115"/>
      <c r="FV102" s="115"/>
      <c r="FW102" s="115"/>
      <c r="FX102" s="115"/>
      <c r="FY102" s="115"/>
      <c r="FZ102" s="115"/>
      <c r="GA102" s="115"/>
      <c r="GB102" s="115"/>
      <c r="GC102" s="115"/>
      <c r="GD102" s="115"/>
      <c r="GE102" s="115"/>
      <c r="GF102" s="115"/>
      <c r="GG102" s="115"/>
      <c r="GH102" s="115"/>
      <c r="GI102" s="115"/>
      <c r="GJ102" s="115"/>
      <c r="GK102" s="115"/>
      <c r="GL102" s="115"/>
      <c r="GM102" s="115"/>
      <c r="GN102" s="115"/>
      <c r="GO102" s="115"/>
      <c r="GP102" s="115"/>
      <c r="GQ102" s="115"/>
      <c r="GR102" s="115"/>
      <c r="GS102" s="115"/>
      <c r="GT102" s="115"/>
      <c r="GU102" s="115"/>
      <c r="GV102" s="115"/>
      <c r="GW102" s="115"/>
      <c r="GX102" s="115"/>
      <c r="GY102" s="115"/>
      <c r="GZ102" s="115"/>
      <c r="HA102" s="115"/>
      <c r="HB102" s="115"/>
      <c r="HC102" s="115"/>
      <c r="HD102" s="115"/>
      <c r="HE102" s="115"/>
      <c r="HF102" s="115"/>
      <c r="HG102" s="115"/>
      <c r="HH102" s="115"/>
      <c r="HI102" s="115"/>
      <c r="HJ102" s="115"/>
      <c r="HK102" s="115"/>
      <c r="HL102" s="115"/>
      <c r="HM102" s="115"/>
      <c r="HN102" s="115"/>
      <c r="HO102" s="115"/>
      <c r="HP102" s="115"/>
      <c r="HQ102" s="115"/>
      <c r="HR102" s="115"/>
      <c r="HS102" s="115"/>
      <c r="HT102" s="115"/>
      <c r="HU102" s="115"/>
      <c r="HV102" s="115"/>
      <c r="HW102" s="115"/>
      <c r="HX102" s="115"/>
      <c r="HY102" s="115"/>
      <c r="HZ102" s="115"/>
      <c r="IA102" s="115"/>
      <c r="IB102" s="115"/>
      <c r="IC102" s="115"/>
      <c r="ID102" s="115"/>
      <c r="IE102" s="115"/>
      <c r="IF102" s="115"/>
      <c r="IG102" s="115"/>
      <c r="IH102" s="115"/>
      <c r="II102" s="115"/>
      <c r="IJ102" s="115"/>
      <c r="IK102" s="115"/>
      <c r="IL102" s="115"/>
      <c r="IM102" s="115"/>
      <c r="IN102" s="115"/>
      <c r="IO102" s="115"/>
      <c r="IP102" s="115"/>
      <c r="IQ102" s="115"/>
      <c r="IR102" s="115"/>
      <c r="IS102" s="115"/>
      <c r="IT102" s="115"/>
      <c r="IU102" s="115"/>
    </row>
    <row r="103" spans="1:255" s="121" customFormat="1" ht="12.75" customHeight="1" x14ac:dyDescent="0.2">
      <c r="A103" s="99">
        <v>0</v>
      </c>
      <c r="B103" s="99">
        <v>1</v>
      </c>
      <c r="C103" s="99">
        <f t="shared" ref="C103:Q103" si="10">B103+1</f>
        <v>2</v>
      </c>
      <c r="D103" s="99">
        <f t="shared" si="10"/>
        <v>3</v>
      </c>
      <c r="E103" s="99">
        <f t="shared" si="10"/>
        <v>4</v>
      </c>
      <c r="F103" s="99">
        <f t="shared" si="10"/>
        <v>5</v>
      </c>
      <c r="G103" s="99">
        <f t="shared" si="10"/>
        <v>6</v>
      </c>
      <c r="H103" s="99">
        <f t="shared" si="10"/>
        <v>7</v>
      </c>
      <c r="I103" s="99">
        <f t="shared" si="10"/>
        <v>8</v>
      </c>
      <c r="J103" s="99">
        <f t="shared" si="10"/>
        <v>9</v>
      </c>
      <c r="K103" s="99">
        <f t="shared" si="10"/>
        <v>10</v>
      </c>
      <c r="L103" s="99">
        <f t="shared" si="10"/>
        <v>11</v>
      </c>
      <c r="M103" s="99">
        <f t="shared" si="10"/>
        <v>12</v>
      </c>
      <c r="N103" s="99">
        <f t="shared" si="10"/>
        <v>13</v>
      </c>
      <c r="O103" s="99">
        <f t="shared" si="10"/>
        <v>14</v>
      </c>
      <c r="P103" s="123">
        <f t="shared" si="10"/>
        <v>15</v>
      </c>
      <c r="Q103" s="123">
        <f t="shared" si="10"/>
        <v>16</v>
      </c>
    </row>
    <row r="104" spans="1:255" s="117" customFormat="1" x14ac:dyDescent="0.2">
      <c r="A104" s="115"/>
      <c r="B104" s="136" t="s">
        <v>338</v>
      </c>
      <c r="C104" s="144" t="str">
        <f t="shared" ref="C104:C118" si="11">VLOOKUP($B104,ГП,3,FALSE)</f>
        <v>П1224</v>
      </c>
      <c r="D104" s="145" t="s">
        <v>267</v>
      </c>
      <c r="E104" s="680"/>
      <c r="F104" s="680"/>
      <c r="G104" s="680"/>
      <c r="H104" s="680"/>
      <c r="I104" s="680"/>
      <c r="J104" s="680"/>
      <c r="K104" s="680"/>
      <c r="L104" s="680"/>
      <c r="M104" s="680"/>
      <c r="N104" s="680"/>
      <c r="O104" s="680"/>
      <c r="P104" s="680"/>
      <c r="Q104" s="13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  <c r="AO104" s="115"/>
      <c r="AP104" s="115"/>
      <c r="AQ104" s="115"/>
      <c r="AR104" s="115"/>
      <c r="AS104" s="115"/>
      <c r="AT104" s="115"/>
      <c r="AU104" s="115"/>
      <c r="AV104" s="115"/>
      <c r="AW104" s="115"/>
      <c r="AX104" s="115"/>
      <c r="AY104" s="115"/>
      <c r="AZ104" s="115"/>
      <c r="BA104" s="115"/>
      <c r="BB104" s="115"/>
      <c r="BC104" s="115"/>
      <c r="BD104" s="115"/>
      <c r="BE104" s="115"/>
      <c r="BF104" s="115"/>
      <c r="BG104" s="115"/>
      <c r="BH104" s="115"/>
      <c r="BI104" s="115"/>
      <c r="BJ104" s="115"/>
      <c r="BK104" s="115"/>
      <c r="BL104" s="115"/>
      <c r="BM104" s="115"/>
      <c r="BN104" s="115"/>
      <c r="BO104" s="115"/>
      <c r="BP104" s="115"/>
      <c r="BQ104" s="115"/>
      <c r="BR104" s="115"/>
      <c r="BS104" s="115"/>
      <c r="BT104" s="115"/>
      <c r="BU104" s="115"/>
      <c r="BV104" s="115"/>
      <c r="BW104" s="115"/>
      <c r="BX104" s="115"/>
      <c r="BY104" s="115"/>
      <c r="BZ104" s="115"/>
      <c r="CA104" s="115"/>
      <c r="CB104" s="115"/>
      <c r="CC104" s="115"/>
      <c r="CD104" s="115"/>
      <c r="CE104" s="115"/>
      <c r="CF104" s="115"/>
      <c r="CG104" s="115"/>
      <c r="CH104" s="115"/>
      <c r="CI104" s="115"/>
      <c r="CJ104" s="115"/>
      <c r="CK104" s="115"/>
      <c r="CL104" s="115"/>
      <c r="CM104" s="115"/>
      <c r="CN104" s="115"/>
      <c r="CO104" s="115"/>
      <c r="CP104" s="115"/>
      <c r="CQ104" s="115"/>
      <c r="CR104" s="115"/>
      <c r="CS104" s="115"/>
      <c r="CT104" s="115"/>
      <c r="CU104" s="115"/>
      <c r="CV104" s="115"/>
      <c r="CW104" s="115"/>
      <c r="CX104" s="115"/>
      <c r="CY104" s="115"/>
      <c r="CZ104" s="115"/>
      <c r="DA104" s="115"/>
      <c r="DB104" s="115"/>
      <c r="DC104" s="115"/>
      <c r="DD104" s="115"/>
      <c r="DE104" s="115"/>
      <c r="DF104" s="115"/>
      <c r="DG104" s="115"/>
      <c r="DH104" s="115"/>
      <c r="DI104" s="115"/>
      <c r="DJ104" s="115"/>
      <c r="DK104" s="115"/>
      <c r="DL104" s="115"/>
      <c r="DM104" s="115"/>
      <c r="DN104" s="115"/>
      <c r="DO104" s="115"/>
      <c r="DP104" s="115"/>
      <c r="DQ104" s="115"/>
      <c r="DR104" s="115"/>
      <c r="DS104" s="115"/>
      <c r="DT104" s="115"/>
      <c r="DU104" s="115"/>
      <c r="DV104" s="115"/>
      <c r="DW104" s="115"/>
      <c r="DX104" s="115"/>
      <c r="DY104" s="115"/>
      <c r="DZ104" s="115"/>
      <c r="EA104" s="115"/>
      <c r="EB104" s="115"/>
      <c r="EC104" s="115"/>
      <c r="ED104" s="115"/>
      <c r="EE104" s="115"/>
      <c r="EF104" s="115"/>
      <c r="EG104" s="115"/>
      <c r="EH104" s="115"/>
      <c r="EI104" s="115"/>
      <c r="EJ104" s="115"/>
      <c r="EK104" s="115"/>
      <c r="EL104" s="115"/>
      <c r="EM104" s="115"/>
      <c r="EN104" s="115"/>
      <c r="EO104" s="115"/>
      <c r="EP104" s="115"/>
      <c r="EQ104" s="115"/>
      <c r="ER104" s="115"/>
      <c r="ES104" s="115"/>
      <c r="ET104" s="115"/>
      <c r="EU104" s="115"/>
      <c r="EV104" s="115"/>
      <c r="EW104" s="115"/>
      <c r="EX104" s="115"/>
      <c r="EY104" s="115"/>
      <c r="EZ104" s="115"/>
      <c r="FA104" s="115"/>
      <c r="FB104" s="115"/>
      <c r="FC104" s="115"/>
      <c r="FD104" s="115"/>
      <c r="FE104" s="115"/>
      <c r="FF104" s="115"/>
      <c r="FG104" s="115"/>
      <c r="FH104" s="115"/>
      <c r="FI104" s="115"/>
      <c r="FJ104" s="115"/>
      <c r="FK104" s="115"/>
      <c r="FL104" s="115"/>
      <c r="FM104" s="115"/>
      <c r="FN104" s="115"/>
      <c r="FO104" s="115"/>
      <c r="FP104" s="115"/>
      <c r="FQ104" s="115"/>
      <c r="FR104" s="115"/>
      <c r="FS104" s="115"/>
      <c r="FT104" s="115"/>
      <c r="FU104" s="115"/>
      <c r="FV104" s="115"/>
      <c r="FW104" s="115"/>
      <c r="FX104" s="115"/>
      <c r="FY104" s="115"/>
      <c r="FZ104" s="115"/>
      <c r="GA104" s="115"/>
      <c r="GB104" s="115"/>
      <c r="GC104" s="115"/>
      <c r="GD104" s="115"/>
      <c r="GE104" s="115"/>
      <c r="GF104" s="115"/>
      <c r="GG104" s="115"/>
      <c r="GH104" s="115"/>
      <c r="GI104" s="115"/>
      <c r="GJ104" s="115"/>
      <c r="GK104" s="115"/>
      <c r="GL104" s="115"/>
      <c r="GM104" s="115"/>
      <c r="GN104" s="115"/>
      <c r="GO104" s="115"/>
      <c r="GP104" s="115"/>
      <c r="GQ104" s="115"/>
      <c r="GR104" s="115"/>
      <c r="GS104" s="115"/>
      <c r="GT104" s="115"/>
      <c r="GU104" s="115"/>
      <c r="GV104" s="115"/>
      <c r="GW104" s="115"/>
      <c r="GX104" s="115"/>
      <c r="GY104" s="115"/>
      <c r="GZ104" s="115"/>
      <c r="HA104" s="115"/>
      <c r="HB104" s="115"/>
      <c r="HC104" s="115"/>
      <c r="HD104" s="115"/>
      <c r="HE104" s="115"/>
      <c r="HF104" s="115"/>
      <c r="HG104" s="115"/>
      <c r="HH104" s="115"/>
      <c r="HI104" s="115"/>
      <c r="HJ104" s="115"/>
      <c r="HK104" s="115"/>
      <c r="HL104" s="115"/>
      <c r="HM104" s="115"/>
      <c r="HN104" s="115"/>
      <c r="HO104" s="115"/>
      <c r="HP104" s="115"/>
      <c r="HQ104" s="115"/>
      <c r="HR104" s="115"/>
      <c r="HS104" s="115"/>
      <c r="HT104" s="115"/>
      <c r="HU104" s="115"/>
      <c r="HV104" s="115"/>
      <c r="HW104" s="115"/>
      <c r="HX104" s="115"/>
      <c r="HY104" s="115"/>
      <c r="HZ104" s="115"/>
      <c r="IA104" s="115"/>
      <c r="IB104" s="115"/>
      <c r="IC104" s="115"/>
      <c r="ID104" s="115"/>
      <c r="IE104" s="115"/>
      <c r="IF104" s="115"/>
      <c r="IG104" s="115"/>
      <c r="IH104" s="115"/>
      <c r="II104" s="115"/>
      <c r="IJ104" s="115"/>
      <c r="IK104" s="115"/>
      <c r="IL104" s="115"/>
      <c r="IM104" s="115"/>
      <c r="IN104" s="115"/>
      <c r="IO104" s="115"/>
      <c r="IP104" s="115"/>
      <c r="IQ104" s="115"/>
      <c r="IR104" s="115"/>
      <c r="IS104" s="115"/>
      <c r="IT104" s="115"/>
      <c r="IU104" s="115"/>
    </row>
    <row r="105" spans="1:255" s="117" customFormat="1" x14ac:dyDescent="0.2">
      <c r="A105" s="115"/>
      <c r="B105" s="136" t="s">
        <v>340</v>
      </c>
      <c r="C105" s="144" t="str">
        <f t="shared" si="11"/>
        <v>П1226</v>
      </c>
      <c r="D105" s="145" t="s">
        <v>267</v>
      </c>
      <c r="E105" s="680"/>
      <c r="F105" s="680"/>
      <c r="G105" s="680"/>
      <c r="H105" s="680"/>
      <c r="I105" s="680"/>
      <c r="J105" s="680"/>
      <c r="K105" s="680"/>
      <c r="L105" s="680"/>
      <c r="M105" s="680"/>
      <c r="N105" s="680"/>
      <c r="O105" s="680"/>
      <c r="P105" s="680"/>
      <c r="Q105" s="13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  <c r="AG105" s="115"/>
      <c r="AH105" s="115"/>
      <c r="AI105" s="115"/>
      <c r="AJ105" s="115"/>
      <c r="AK105" s="115"/>
      <c r="AL105" s="115"/>
      <c r="AM105" s="115"/>
      <c r="AN105" s="115"/>
      <c r="AO105" s="115"/>
      <c r="AP105" s="115"/>
      <c r="AQ105" s="115"/>
      <c r="AR105" s="115"/>
      <c r="AS105" s="115"/>
      <c r="AT105" s="115"/>
      <c r="AU105" s="115"/>
      <c r="AV105" s="115"/>
      <c r="AW105" s="115"/>
      <c r="AX105" s="115"/>
      <c r="AY105" s="115"/>
      <c r="AZ105" s="115"/>
      <c r="BA105" s="115"/>
      <c r="BB105" s="115"/>
      <c r="BC105" s="115"/>
      <c r="BD105" s="115"/>
      <c r="BE105" s="115"/>
      <c r="BF105" s="115"/>
      <c r="BG105" s="115"/>
      <c r="BH105" s="115"/>
      <c r="BI105" s="115"/>
      <c r="BJ105" s="115"/>
      <c r="BK105" s="115"/>
      <c r="BL105" s="115"/>
      <c r="BM105" s="115"/>
      <c r="BN105" s="115"/>
      <c r="BO105" s="115"/>
      <c r="BP105" s="115"/>
      <c r="BQ105" s="115"/>
      <c r="BR105" s="115"/>
      <c r="BS105" s="115"/>
      <c r="BT105" s="115"/>
      <c r="BU105" s="115"/>
      <c r="BV105" s="115"/>
      <c r="BW105" s="115"/>
      <c r="BX105" s="115"/>
      <c r="BY105" s="115"/>
      <c r="BZ105" s="115"/>
      <c r="CA105" s="115"/>
      <c r="CB105" s="115"/>
      <c r="CC105" s="115"/>
      <c r="CD105" s="115"/>
      <c r="CE105" s="115"/>
      <c r="CF105" s="115"/>
      <c r="CG105" s="115"/>
      <c r="CH105" s="115"/>
      <c r="CI105" s="115"/>
      <c r="CJ105" s="115"/>
      <c r="CK105" s="115"/>
      <c r="CL105" s="115"/>
      <c r="CM105" s="115"/>
      <c r="CN105" s="115"/>
      <c r="CO105" s="115"/>
      <c r="CP105" s="115"/>
      <c r="CQ105" s="115"/>
      <c r="CR105" s="115"/>
      <c r="CS105" s="115"/>
      <c r="CT105" s="115"/>
      <c r="CU105" s="115"/>
      <c r="CV105" s="115"/>
      <c r="CW105" s="115"/>
      <c r="CX105" s="115"/>
      <c r="CY105" s="115"/>
      <c r="CZ105" s="115"/>
      <c r="DA105" s="115"/>
      <c r="DB105" s="115"/>
      <c r="DC105" s="115"/>
      <c r="DD105" s="115"/>
      <c r="DE105" s="115"/>
      <c r="DF105" s="115"/>
      <c r="DG105" s="115"/>
      <c r="DH105" s="115"/>
      <c r="DI105" s="115"/>
      <c r="DJ105" s="115"/>
      <c r="DK105" s="115"/>
      <c r="DL105" s="115"/>
      <c r="DM105" s="115"/>
      <c r="DN105" s="115"/>
      <c r="DO105" s="115"/>
      <c r="DP105" s="115"/>
      <c r="DQ105" s="115"/>
      <c r="DR105" s="115"/>
      <c r="DS105" s="115"/>
      <c r="DT105" s="115"/>
      <c r="DU105" s="115"/>
      <c r="DV105" s="115"/>
      <c r="DW105" s="115"/>
      <c r="DX105" s="115"/>
      <c r="DY105" s="115"/>
      <c r="DZ105" s="115"/>
      <c r="EA105" s="115"/>
      <c r="EB105" s="115"/>
      <c r="EC105" s="115"/>
      <c r="ED105" s="115"/>
      <c r="EE105" s="115"/>
      <c r="EF105" s="115"/>
      <c r="EG105" s="115"/>
      <c r="EH105" s="115"/>
      <c r="EI105" s="115"/>
      <c r="EJ105" s="115"/>
      <c r="EK105" s="115"/>
      <c r="EL105" s="115"/>
      <c r="EM105" s="115"/>
      <c r="EN105" s="115"/>
      <c r="EO105" s="115"/>
      <c r="EP105" s="115"/>
      <c r="EQ105" s="115"/>
      <c r="ER105" s="115"/>
      <c r="ES105" s="115"/>
      <c r="ET105" s="115"/>
      <c r="EU105" s="115"/>
      <c r="EV105" s="115"/>
      <c r="EW105" s="115"/>
      <c r="EX105" s="115"/>
      <c r="EY105" s="115"/>
      <c r="EZ105" s="115"/>
      <c r="FA105" s="115"/>
      <c r="FB105" s="115"/>
      <c r="FC105" s="115"/>
      <c r="FD105" s="115"/>
      <c r="FE105" s="115"/>
      <c r="FF105" s="115"/>
      <c r="FG105" s="115"/>
      <c r="FH105" s="115"/>
      <c r="FI105" s="115"/>
      <c r="FJ105" s="115"/>
      <c r="FK105" s="115"/>
      <c r="FL105" s="115"/>
      <c r="FM105" s="115"/>
      <c r="FN105" s="115"/>
      <c r="FO105" s="115"/>
      <c r="FP105" s="115"/>
      <c r="FQ105" s="115"/>
      <c r="FR105" s="115"/>
      <c r="FS105" s="115"/>
      <c r="FT105" s="115"/>
      <c r="FU105" s="115"/>
      <c r="FV105" s="115"/>
      <c r="FW105" s="115"/>
      <c r="FX105" s="115"/>
      <c r="FY105" s="115"/>
      <c r="FZ105" s="115"/>
      <c r="GA105" s="115"/>
      <c r="GB105" s="115"/>
      <c r="GC105" s="115"/>
      <c r="GD105" s="115"/>
      <c r="GE105" s="115"/>
      <c r="GF105" s="115"/>
      <c r="GG105" s="115"/>
      <c r="GH105" s="115"/>
      <c r="GI105" s="115"/>
      <c r="GJ105" s="115"/>
      <c r="GK105" s="115"/>
      <c r="GL105" s="115"/>
      <c r="GM105" s="115"/>
      <c r="GN105" s="115"/>
      <c r="GO105" s="115"/>
      <c r="GP105" s="115"/>
      <c r="GQ105" s="115"/>
      <c r="GR105" s="115"/>
      <c r="GS105" s="115"/>
      <c r="GT105" s="115"/>
      <c r="GU105" s="115"/>
      <c r="GV105" s="115"/>
      <c r="GW105" s="115"/>
      <c r="GX105" s="115"/>
      <c r="GY105" s="115"/>
      <c r="GZ105" s="115"/>
      <c r="HA105" s="115"/>
      <c r="HB105" s="115"/>
      <c r="HC105" s="115"/>
      <c r="HD105" s="115"/>
      <c r="HE105" s="115"/>
      <c r="HF105" s="115"/>
      <c r="HG105" s="115"/>
      <c r="HH105" s="115"/>
      <c r="HI105" s="115"/>
      <c r="HJ105" s="115"/>
      <c r="HK105" s="115"/>
      <c r="HL105" s="115"/>
      <c r="HM105" s="115"/>
      <c r="HN105" s="115"/>
      <c r="HO105" s="115"/>
      <c r="HP105" s="115"/>
      <c r="HQ105" s="115"/>
      <c r="HR105" s="115"/>
      <c r="HS105" s="115"/>
      <c r="HT105" s="115"/>
      <c r="HU105" s="115"/>
      <c r="HV105" s="115"/>
      <c r="HW105" s="115"/>
      <c r="HX105" s="115"/>
      <c r="HY105" s="115"/>
      <c r="HZ105" s="115"/>
      <c r="IA105" s="115"/>
      <c r="IB105" s="115"/>
      <c r="IC105" s="115"/>
      <c r="ID105" s="115"/>
      <c r="IE105" s="115"/>
      <c r="IF105" s="115"/>
      <c r="IG105" s="115"/>
      <c r="IH105" s="115"/>
      <c r="II105" s="115"/>
      <c r="IJ105" s="115"/>
      <c r="IK105" s="115"/>
      <c r="IL105" s="115"/>
      <c r="IM105" s="115"/>
      <c r="IN105" s="115"/>
      <c r="IO105" s="115"/>
      <c r="IP105" s="115"/>
      <c r="IQ105" s="115"/>
      <c r="IR105" s="115"/>
      <c r="IS105" s="115"/>
      <c r="IT105" s="115"/>
      <c r="IU105" s="115"/>
    </row>
    <row r="106" spans="1:255" s="117" customFormat="1" x14ac:dyDescent="0.2">
      <c r="A106" s="115"/>
      <c r="B106" s="136" t="s">
        <v>343</v>
      </c>
      <c r="C106" s="144" t="str">
        <f t="shared" si="11"/>
        <v>П331</v>
      </c>
      <c r="D106" s="145" t="s">
        <v>267</v>
      </c>
      <c r="E106" s="680"/>
      <c r="F106" s="680"/>
      <c r="G106" s="680"/>
      <c r="H106" s="680"/>
      <c r="I106" s="680"/>
      <c r="J106" s="680"/>
      <c r="K106" s="680"/>
      <c r="L106" s="680"/>
      <c r="M106" s="680"/>
      <c r="N106" s="680"/>
      <c r="O106" s="680"/>
      <c r="P106" s="680"/>
      <c r="Q106" s="13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15"/>
      <c r="AN106" s="115"/>
      <c r="AO106" s="115"/>
      <c r="AP106" s="115"/>
      <c r="AQ106" s="115"/>
      <c r="AR106" s="115"/>
      <c r="AS106" s="115"/>
      <c r="AT106" s="115"/>
      <c r="AU106" s="115"/>
      <c r="AV106" s="115"/>
      <c r="AW106" s="115"/>
      <c r="AX106" s="115"/>
      <c r="AY106" s="115"/>
      <c r="AZ106" s="115"/>
      <c r="BA106" s="115"/>
      <c r="BB106" s="115"/>
      <c r="BC106" s="115"/>
      <c r="BD106" s="115"/>
      <c r="BE106" s="115"/>
      <c r="BF106" s="115"/>
      <c r="BG106" s="115"/>
      <c r="BH106" s="115"/>
      <c r="BI106" s="115"/>
      <c r="BJ106" s="115"/>
      <c r="BK106" s="115"/>
      <c r="BL106" s="115"/>
      <c r="BM106" s="115"/>
      <c r="BN106" s="115"/>
      <c r="BO106" s="115"/>
      <c r="BP106" s="115"/>
      <c r="BQ106" s="115"/>
      <c r="BR106" s="115"/>
      <c r="BS106" s="115"/>
      <c r="BT106" s="115"/>
      <c r="BU106" s="115"/>
      <c r="BV106" s="115"/>
      <c r="BW106" s="115"/>
      <c r="BX106" s="115"/>
      <c r="BY106" s="115"/>
      <c r="BZ106" s="115"/>
      <c r="CA106" s="115"/>
      <c r="CB106" s="115"/>
      <c r="CC106" s="115"/>
      <c r="CD106" s="115"/>
      <c r="CE106" s="115"/>
      <c r="CF106" s="115"/>
      <c r="CG106" s="115"/>
      <c r="CH106" s="115"/>
      <c r="CI106" s="115"/>
      <c r="CJ106" s="115"/>
      <c r="CK106" s="115"/>
      <c r="CL106" s="115"/>
      <c r="CM106" s="115"/>
      <c r="CN106" s="115"/>
      <c r="CO106" s="115"/>
      <c r="CP106" s="115"/>
      <c r="CQ106" s="115"/>
      <c r="CR106" s="115"/>
      <c r="CS106" s="115"/>
      <c r="CT106" s="115"/>
      <c r="CU106" s="115"/>
      <c r="CV106" s="115"/>
      <c r="CW106" s="115"/>
      <c r="CX106" s="115"/>
      <c r="CY106" s="115"/>
      <c r="CZ106" s="115"/>
      <c r="DA106" s="115"/>
      <c r="DB106" s="115"/>
      <c r="DC106" s="115"/>
      <c r="DD106" s="115"/>
      <c r="DE106" s="115"/>
      <c r="DF106" s="115"/>
      <c r="DG106" s="115"/>
      <c r="DH106" s="115"/>
      <c r="DI106" s="115"/>
      <c r="DJ106" s="115"/>
      <c r="DK106" s="115"/>
      <c r="DL106" s="115"/>
      <c r="DM106" s="115"/>
      <c r="DN106" s="115"/>
      <c r="DO106" s="115"/>
      <c r="DP106" s="115"/>
      <c r="DQ106" s="115"/>
      <c r="DR106" s="115"/>
      <c r="DS106" s="115"/>
      <c r="DT106" s="115"/>
      <c r="DU106" s="115"/>
      <c r="DV106" s="115"/>
      <c r="DW106" s="115"/>
      <c r="DX106" s="115"/>
      <c r="DY106" s="115"/>
      <c r="DZ106" s="115"/>
      <c r="EA106" s="115"/>
      <c r="EB106" s="115"/>
      <c r="EC106" s="115"/>
      <c r="ED106" s="115"/>
      <c r="EE106" s="115"/>
      <c r="EF106" s="115"/>
      <c r="EG106" s="115"/>
      <c r="EH106" s="115"/>
      <c r="EI106" s="115"/>
      <c r="EJ106" s="115"/>
      <c r="EK106" s="115"/>
      <c r="EL106" s="115"/>
      <c r="EM106" s="115"/>
      <c r="EN106" s="115"/>
      <c r="EO106" s="115"/>
      <c r="EP106" s="115"/>
      <c r="EQ106" s="115"/>
      <c r="ER106" s="115"/>
      <c r="ES106" s="115"/>
      <c r="ET106" s="115"/>
      <c r="EU106" s="115"/>
      <c r="EV106" s="115"/>
      <c r="EW106" s="115"/>
      <c r="EX106" s="115"/>
      <c r="EY106" s="115"/>
      <c r="EZ106" s="115"/>
      <c r="FA106" s="115"/>
      <c r="FB106" s="115"/>
      <c r="FC106" s="115"/>
      <c r="FD106" s="115"/>
      <c r="FE106" s="115"/>
      <c r="FF106" s="115"/>
      <c r="FG106" s="115"/>
      <c r="FH106" s="115"/>
      <c r="FI106" s="115"/>
      <c r="FJ106" s="115"/>
      <c r="FK106" s="115"/>
      <c r="FL106" s="115"/>
      <c r="FM106" s="115"/>
      <c r="FN106" s="115"/>
      <c r="FO106" s="115"/>
      <c r="FP106" s="115"/>
      <c r="FQ106" s="115"/>
      <c r="FR106" s="115"/>
      <c r="FS106" s="115"/>
      <c r="FT106" s="115"/>
      <c r="FU106" s="115"/>
      <c r="FV106" s="115"/>
      <c r="FW106" s="115"/>
      <c r="FX106" s="115"/>
      <c r="FY106" s="115"/>
      <c r="FZ106" s="115"/>
      <c r="GA106" s="115"/>
      <c r="GB106" s="115"/>
      <c r="GC106" s="115"/>
      <c r="GD106" s="115"/>
      <c r="GE106" s="115"/>
      <c r="GF106" s="115"/>
      <c r="GG106" s="115"/>
      <c r="GH106" s="115"/>
      <c r="GI106" s="115"/>
      <c r="GJ106" s="115"/>
      <c r="GK106" s="115"/>
      <c r="GL106" s="115"/>
      <c r="GM106" s="115"/>
      <c r="GN106" s="115"/>
      <c r="GO106" s="115"/>
      <c r="GP106" s="115"/>
      <c r="GQ106" s="115"/>
      <c r="GR106" s="115"/>
      <c r="GS106" s="115"/>
      <c r="GT106" s="115"/>
      <c r="GU106" s="115"/>
      <c r="GV106" s="115"/>
      <c r="GW106" s="115"/>
      <c r="GX106" s="115"/>
      <c r="GY106" s="115"/>
      <c r="GZ106" s="115"/>
      <c r="HA106" s="115"/>
      <c r="HB106" s="115"/>
      <c r="HC106" s="115"/>
      <c r="HD106" s="115"/>
      <c r="HE106" s="115"/>
      <c r="HF106" s="115"/>
      <c r="HG106" s="115"/>
      <c r="HH106" s="115"/>
      <c r="HI106" s="115"/>
      <c r="HJ106" s="115"/>
      <c r="HK106" s="115"/>
      <c r="HL106" s="115"/>
      <c r="HM106" s="115"/>
      <c r="HN106" s="115"/>
      <c r="HO106" s="115"/>
      <c r="HP106" s="115"/>
      <c r="HQ106" s="115"/>
      <c r="HR106" s="115"/>
      <c r="HS106" s="115"/>
      <c r="HT106" s="115"/>
      <c r="HU106" s="115"/>
      <c r="HV106" s="115"/>
      <c r="HW106" s="115"/>
      <c r="HX106" s="115"/>
      <c r="HY106" s="115"/>
      <c r="HZ106" s="115"/>
      <c r="IA106" s="115"/>
      <c r="IB106" s="115"/>
      <c r="IC106" s="115"/>
      <c r="ID106" s="115"/>
      <c r="IE106" s="115"/>
      <c r="IF106" s="115"/>
      <c r="IG106" s="115"/>
      <c r="IH106" s="115"/>
      <c r="II106" s="115"/>
      <c r="IJ106" s="115"/>
      <c r="IK106" s="115"/>
      <c r="IL106" s="115"/>
      <c r="IM106" s="115"/>
      <c r="IN106" s="115"/>
      <c r="IO106" s="115"/>
      <c r="IP106" s="115"/>
      <c r="IQ106" s="115"/>
      <c r="IR106" s="115"/>
      <c r="IS106" s="115"/>
      <c r="IT106" s="115"/>
      <c r="IU106" s="115"/>
    </row>
    <row r="107" spans="1:255" s="117" customFormat="1" x14ac:dyDescent="0.2">
      <c r="A107" s="115"/>
      <c r="B107" s="136" t="s">
        <v>344</v>
      </c>
      <c r="C107" s="144" t="str">
        <f t="shared" si="11"/>
        <v>П332</v>
      </c>
      <c r="D107" s="145" t="s">
        <v>267</v>
      </c>
      <c r="E107" s="680"/>
      <c r="F107" s="680"/>
      <c r="G107" s="680"/>
      <c r="H107" s="680"/>
      <c r="I107" s="680"/>
      <c r="J107" s="680"/>
      <c r="K107" s="680"/>
      <c r="L107" s="680"/>
      <c r="M107" s="680"/>
      <c r="N107" s="680"/>
      <c r="O107" s="680"/>
      <c r="P107" s="680"/>
      <c r="Q107" s="13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5"/>
      <c r="AP107" s="115"/>
      <c r="AQ107" s="115"/>
      <c r="AR107" s="115"/>
      <c r="AS107" s="115"/>
      <c r="AT107" s="115"/>
      <c r="AU107" s="115"/>
      <c r="AV107" s="115"/>
      <c r="AW107" s="115"/>
      <c r="AX107" s="115"/>
      <c r="AY107" s="115"/>
      <c r="AZ107" s="115"/>
      <c r="BA107" s="115"/>
      <c r="BB107" s="115"/>
      <c r="BC107" s="115"/>
      <c r="BD107" s="115"/>
      <c r="BE107" s="115"/>
      <c r="BF107" s="115"/>
      <c r="BG107" s="115"/>
      <c r="BH107" s="115"/>
      <c r="BI107" s="115"/>
      <c r="BJ107" s="115"/>
      <c r="BK107" s="115"/>
      <c r="BL107" s="115"/>
      <c r="BM107" s="115"/>
      <c r="BN107" s="115"/>
      <c r="BO107" s="115"/>
      <c r="BP107" s="115"/>
      <c r="BQ107" s="115"/>
      <c r="BR107" s="115"/>
      <c r="BS107" s="115"/>
      <c r="BT107" s="115"/>
      <c r="BU107" s="115"/>
      <c r="BV107" s="115"/>
      <c r="BW107" s="115"/>
      <c r="BX107" s="115"/>
      <c r="BY107" s="115"/>
      <c r="BZ107" s="115"/>
      <c r="CA107" s="115"/>
      <c r="CB107" s="115"/>
      <c r="CC107" s="115"/>
      <c r="CD107" s="115"/>
      <c r="CE107" s="115"/>
      <c r="CF107" s="115"/>
      <c r="CG107" s="115"/>
      <c r="CH107" s="115"/>
      <c r="CI107" s="115"/>
      <c r="CJ107" s="115"/>
      <c r="CK107" s="115"/>
      <c r="CL107" s="115"/>
      <c r="CM107" s="115"/>
      <c r="CN107" s="115"/>
      <c r="CO107" s="115"/>
      <c r="CP107" s="115"/>
      <c r="CQ107" s="115"/>
      <c r="CR107" s="115"/>
      <c r="CS107" s="115"/>
      <c r="CT107" s="115"/>
      <c r="CU107" s="115"/>
      <c r="CV107" s="115"/>
      <c r="CW107" s="115"/>
      <c r="CX107" s="115"/>
      <c r="CY107" s="115"/>
      <c r="CZ107" s="115"/>
      <c r="DA107" s="115"/>
      <c r="DB107" s="115"/>
      <c r="DC107" s="115"/>
      <c r="DD107" s="115"/>
      <c r="DE107" s="115"/>
      <c r="DF107" s="115"/>
      <c r="DG107" s="115"/>
      <c r="DH107" s="115"/>
      <c r="DI107" s="115"/>
      <c r="DJ107" s="115"/>
      <c r="DK107" s="115"/>
      <c r="DL107" s="115"/>
      <c r="DM107" s="115"/>
      <c r="DN107" s="115"/>
      <c r="DO107" s="115"/>
      <c r="DP107" s="115"/>
      <c r="DQ107" s="115"/>
      <c r="DR107" s="115"/>
      <c r="DS107" s="115"/>
      <c r="DT107" s="115"/>
      <c r="DU107" s="115"/>
      <c r="DV107" s="115"/>
      <c r="DW107" s="115"/>
      <c r="DX107" s="115"/>
      <c r="DY107" s="115"/>
      <c r="DZ107" s="115"/>
      <c r="EA107" s="115"/>
      <c r="EB107" s="115"/>
      <c r="EC107" s="115"/>
      <c r="ED107" s="115"/>
      <c r="EE107" s="115"/>
      <c r="EF107" s="115"/>
      <c r="EG107" s="115"/>
      <c r="EH107" s="115"/>
      <c r="EI107" s="115"/>
      <c r="EJ107" s="115"/>
      <c r="EK107" s="115"/>
      <c r="EL107" s="115"/>
      <c r="EM107" s="115"/>
      <c r="EN107" s="115"/>
      <c r="EO107" s="115"/>
      <c r="EP107" s="115"/>
      <c r="EQ107" s="115"/>
      <c r="ER107" s="115"/>
      <c r="ES107" s="115"/>
      <c r="ET107" s="115"/>
      <c r="EU107" s="115"/>
      <c r="EV107" s="115"/>
      <c r="EW107" s="115"/>
      <c r="EX107" s="115"/>
      <c r="EY107" s="115"/>
      <c r="EZ107" s="115"/>
      <c r="FA107" s="115"/>
      <c r="FB107" s="115"/>
      <c r="FC107" s="115"/>
      <c r="FD107" s="115"/>
      <c r="FE107" s="115"/>
      <c r="FF107" s="115"/>
      <c r="FG107" s="115"/>
      <c r="FH107" s="115"/>
      <c r="FI107" s="115"/>
      <c r="FJ107" s="115"/>
      <c r="FK107" s="115"/>
      <c r="FL107" s="115"/>
      <c r="FM107" s="115"/>
      <c r="FN107" s="115"/>
      <c r="FO107" s="115"/>
      <c r="FP107" s="115"/>
      <c r="FQ107" s="115"/>
      <c r="FR107" s="115"/>
      <c r="FS107" s="115"/>
      <c r="FT107" s="115"/>
      <c r="FU107" s="115"/>
      <c r="FV107" s="115"/>
      <c r="FW107" s="115"/>
      <c r="FX107" s="115"/>
      <c r="FY107" s="115"/>
      <c r="FZ107" s="115"/>
      <c r="GA107" s="115"/>
      <c r="GB107" s="115"/>
      <c r="GC107" s="115"/>
      <c r="GD107" s="115"/>
      <c r="GE107" s="115"/>
      <c r="GF107" s="115"/>
      <c r="GG107" s="115"/>
      <c r="GH107" s="115"/>
      <c r="GI107" s="115"/>
      <c r="GJ107" s="115"/>
      <c r="GK107" s="115"/>
      <c r="GL107" s="115"/>
      <c r="GM107" s="115"/>
      <c r="GN107" s="115"/>
      <c r="GO107" s="115"/>
      <c r="GP107" s="115"/>
      <c r="GQ107" s="115"/>
      <c r="GR107" s="115"/>
      <c r="GS107" s="115"/>
      <c r="GT107" s="115"/>
      <c r="GU107" s="115"/>
      <c r="GV107" s="115"/>
      <c r="GW107" s="115"/>
      <c r="GX107" s="115"/>
      <c r="GY107" s="115"/>
      <c r="GZ107" s="115"/>
      <c r="HA107" s="115"/>
      <c r="HB107" s="115"/>
      <c r="HC107" s="115"/>
      <c r="HD107" s="115"/>
      <c r="HE107" s="115"/>
      <c r="HF107" s="115"/>
      <c r="HG107" s="115"/>
      <c r="HH107" s="115"/>
      <c r="HI107" s="115"/>
      <c r="HJ107" s="115"/>
      <c r="HK107" s="115"/>
      <c r="HL107" s="115"/>
      <c r="HM107" s="115"/>
      <c r="HN107" s="115"/>
      <c r="HO107" s="115"/>
      <c r="HP107" s="115"/>
      <c r="HQ107" s="115"/>
      <c r="HR107" s="115"/>
      <c r="HS107" s="115"/>
      <c r="HT107" s="115"/>
      <c r="HU107" s="115"/>
      <c r="HV107" s="115"/>
      <c r="HW107" s="115"/>
      <c r="HX107" s="115"/>
      <c r="HY107" s="115"/>
      <c r="HZ107" s="115"/>
      <c r="IA107" s="115"/>
      <c r="IB107" s="115"/>
      <c r="IC107" s="115"/>
      <c r="ID107" s="115"/>
      <c r="IE107" s="115"/>
      <c r="IF107" s="115"/>
      <c r="IG107" s="115"/>
      <c r="IH107" s="115"/>
      <c r="II107" s="115"/>
      <c r="IJ107" s="115"/>
      <c r="IK107" s="115"/>
      <c r="IL107" s="115"/>
      <c r="IM107" s="115"/>
      <c r="IN107" s="115"/>
      <c r="IO107" s="115"/>
      <c r="IP107" s="115"/>
      <c r="IQ107" s="115"/>
      <c r="IR107" s="115"/>
      <c r="IS107" s="115"/>
      <c r="IT107" s="115"/>
      <c r="IU107" s="115"/>
    </row>
    <row r="108" spans="1:255" s="117" customFormat="1" x14ac:dyDescent="0.2">
      <c r="A108" s="115"/>
      <c r="B108" s="136" t="s">
        <v>345</v>
      </c>
      <c r="C108" s="144" t="str">
        <f t="shared" si="11"/>
        <v>П333</v>
      </c>
      <c r="D108" s="145" t="s">
        <v>267</v>
      </c>
      <c r="E108" s="680"/>
      <c r="F108" s="680"/>
      <c r="G108" s="680"/>
      <c r="H108" s="680"/>
      <c r="I108" s="680"/>
      <c r="J108" s="680"/>
      <c r="K108" s="680"/>
      <c r="L108" s="680"/>
      <c r="M108" s="680"/>
      <c r="N108" s="680"/>
      <c r="O108" s="680"/>
      <c r="P108" s="680"/>
      <c r="Q108" s="13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15"/>
      <c r="AO108" s="115"/>
      <c r="AP108" s="115"/>
      <c r="AQ108" s="115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15"/>
      <c r="BD108" s="115"/>
      <c r="BE108" s="115"/>
      <c r="BF108" s="115"/>
      <c r="BG108" s="115"/>
      <c r="BH108" s="115"/>
      <c r="BI108" s="115"/>
      <c r="BJ108" s="115"/>
      <c r="BK108" s="115"/>
      <c r="BL108" s="115"/>
      <c r="BM108" s="115"/>
      <c r="BN108" s="115"/>
      <c r="BO108" s="115"/>
      <c r="BP108" s="115"/>
      <c r="BQ108" s="115"/>
      <c r="BR108" s="115"/>
      <c r="BS108" s="115"/>
      <c r="BT108" s="115"/>
      <c r="BU108" s="115"/>
      <c r="BV108" s="115"/>
      <c r="BW108" s="115"/>
      <c r="BX108" s="115"/>
      <c r="BY108" s="115"/>
      <c r="BZ108" s="115"/>
      <c r="CA108" s="115"/>
      <c r="CB108" s="115"/>
      <c r="CC108" s="115"/>
      <c r="CD108" s="115"/>
      <c r="CE108" s="115"/>
      <c r="CF108" s="115"/>
      <c r="CG108" s="115"/>
      <c r="CH108" s="115"/>
      <c r="CI108" s="115"/>
      <c r="CJ108" s="115"/>
      <c r="CK108" s="115"/>
      <c r="CL108" s="115"/>
      <c r="CM108" s="115"/>
      <c r="CN108" s="115"/>
      <c r="CO108" s="115"/>
      <c r="CP108" s="115"/>
      <c r="CQ108" s="115"/>
      <c r="CR108" s="115"/>
      <c r="CS108" s="115"/>
      <c r="CT108" s="115"/>
      <c r="CU108" s="115"/>
      <c r="CV108" s="115"/>
      <c r="CW108" s="115"/>
      <c r="CX108" s="115"/>
      <c r="CY108" s="115"/>
      <c r="CZ108" s="115"/>
      <c r="DA108" s="115"/>
      <c r="DB108" s="115"/>
      <c r="DC108" s="115"/>
      <c r="DD108" s="115"/>
      <c r="DE108" s="115"/>
      <c r="DF108" s="115"/>
      <c r="DG108" s="115"/>
      <c r="DH108" s="115"/>
      <c r="DI108" s="115"/>
      <c r="DJ108" s="115"/>
      <c r="DK108" s="115"/>
      <c r="DL108" s="115"/>
      <c r="DM108" s="115"/>
      <c r="DN108" s="115"/>
      <c r="DO108" s="115"/>
      <c r="DP108" s="115"/>
      <c r="DQ108" s="115"/>
      <c r="DR108" s="115"/>
      <c r="DS108" s="115"/>
      <c r="DT108" s="115"/>
      <c r="DU108" s="115"/>
      <c r="DV108" s="115"/>
      <c r="DW108" s="115"/>
      <c r="DX108" s="115"/>
      <c r="DY108" s="115"/>
      <c r="DZ108" s="115"/>
      <c r="EA108" s="115"/>
      <c r="EB108" s="115"/>
      <c r="EC108" s="115"/>
      <c r="ED108" s="115"/>
      <c r="EE108" s="115"/>
      <c r="EF108" s="115"/>
      <c r="EG108" s="115"/>
      <c r="EH108" s="115"/>
      <c r="EI108" s="115"/>
      <c r="EJ108" s="115"/>
      <c r="EK108" s="115"/>
      <c r="EL108" s="115"/>
      <c r="EM108" s="115"/>
      <c r="EN108" s="115"/>
      <c r="EO108" s="115"/>
      <c r="EP108" s="115"/>
      <c r="EQ108" s="115"/>
      <c r="ER108" s="115"/>
      <c r="ES108" s="115"/>
      <c r="ET108" s="115"/>
      <c r="EU108" s="115"/>
      <c r="EV108" s="115"/>
      <c r="EW108" s="115"/>
      <c r="EX108" s="115"/>
      <c r="EY108" s="115"/>
      <c r="EZ108" s="115"/>
      <c r="FA108" s="115"/>
      <c r="FB108" s="115"/>
      <c r="FC108" s="115"/>
      <c r="FD108" s="115"/>
      <c r="FE108" s="115"/>
      <c r="FF108" s="115"/>
      <c r="FG108" s="115"/>
      <c r="FH108" s="115"/>
      <c r="FI108" s="115"/>
      <c r="FJ108" s="115"/>
      <c r="FK108" s="115"/>
      <c r="FL108" s="115"/>
      <c r="FM108" s="115"/>
      <c r="FN108" s="115"/>
      <c r="FO108" s="115"/>
      <c r="FP108" s="115"/>
      <c r="FQ108" s="115"/>
      <c r="FR108" s="115"/>
      <c r="FS108" s="115"/>
      <c r="FT108" s="115"/>
      <c r="FU108" s="115"/>
      <c r="FV108" s="115"/>
      <c r="FW108" s="115"/>
      <c r="FX108" s="115"/>
      <c r="FY108" s="115"/>
      <c r="FZ108" s="115"/>
      <c r="GA108" s="115"/>
      <c r="GB108" s="115"/>
      <c r="GC108" s="115"/>
      <c r="GD108" s="115"/>
      <c r="GE108" s="115"/>
      <c r="GF108" s="115"/>
      <c r="GG108" s="115"/>
      <c r="GH108" s="115"/>
      <c r="GI108" s="115"/>
      <c r="GJ108" s="115"/>
      <c r="GK108" s="115"/>
      <c r="GL108" s="115"/>
      <c r="GM108" s="115"/>
      <c r="GN108" s="115"/>
      <c r="GO108" s="115"/>
      <c r="GP108" s="115"/>
      <c r="GQ108" s="115"/>
      <c r="GR108" s="115"/>
      <c r="GS108" s="115"/>
      <c r="GT108" s="115"/>
      <c r="GU108" s="115"/>
      <c r="GV108" s="115"/>
      <c r="GW108" s="115"/>
      <c r="GX108" s="115"/>
      <c r="GY108" s="115"/>
      <c r="GZ108" s="115"/>
      <c r="HA108" s="115"/>
      <c r="HB108" s="115"/>
      <c r="HC108" s="115"/>
      <c r="HD108" s="115"/>
      <c r="HE108" s="115"/>
      <c r="HF108" s="115"/>
      <c r="HG108" s="115"/>
      <c r="HH108" s="115"/>
      <c r="HI108" s="115"/>
      <c r="HJ108" s="115"/>
      <c r="HK108" s="115"/>
      <c r="HL108" s="115"/>
      <c r="HM108" s="115"/>
      <c r="HN108" s="115"/>
      <c r="HO108" s="115"/>
      <c r="HP108" s="115"/>
      <c r="HQ108" s="115"/>
      <c r="HR108" s="115"/>
      <c r="HS108" s="115"/>
      <c r="HT108" s="115"/>
      <c r="HU108" s="115"/>
      <c r="HV108" s="115"/>
      <c r="HW108" s="115"/>
      <c r="HX108" s="115"/>
      <c r="HY108" s="115"/>
      <c r="HZ108" s="115"/>
      <c r="IA108" s="115"/>
      <c r="IB108" s="115"/>
      <c r="IC108" s="115"/>
      <c r="ID108" s="115"/>
      <c r="IE108" s="115"/>
      <c r="IF108" s="115"/>
      <c r="IG108" s="115"/>
      <c r="IH108" s="115"/>
      <c r="II108" s="115"/>
      <c r="IJ108" s="115"/>
      <c r="IK108" s="115"/>
      <c r="IL108" s="115"/>
      <c r="IM108" s="115"/>
      <c r="IN108" s="115"/>
      <c r="IO108" s="115"/>
      <c r="IP108" s="115"/>
      <c r="IQ108" s="115"/>
      <c r="IR108" s="115"/>
      <c r="IS108" s="115"/>
      <c r="IT108" s="115"/>
      <c r="IU108" s="115"/>
    </row>
    <row r="109" spans="1:255" s="117" customFormat="1" x14ac:dyDescent="0.2">
      <c r="A109" s="115"/>
      <c r="B109" s="136" t="s">
        <v>346</v>
      </c>
      <c r="C109" s="144" t="str">
        <f t="shared" si="11"/>
        <v>П334</v>
      </c>
      <c r="D109" s="145" t="s">
        <v>267</v>
      </c>
      <c r="E109" s="680"/>
      <c r="F109" s="680"/>
      <c r="G109" s="680"/>
      <c r="H109" s="680"/>
      <c r="I109" s="680"/>
      <c r="J109" s="680"/>
      <c r="K109" s="680"/>
      <c r="L109" s="680"/>
      <c r="M109" s="680"/>
      <c r="N109" s="680"/>
      <c r="O109" s="680"/>
      <c r="P109" s="680"/>
      <c r="Q109" s="13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5"/>
      <c r="AO109" s="115"/>
      <c r="AP109" s="115"/>
      <c r="AQ109" s="115"/>
      <c r="AR109" s="115"/>
      <c r="AS109" s="115"/>
      <c r="AT109" s="115"/>
      <c r="AU109" s="115"/>
      <c r="AV109" s="115"/>
      <c r="AW109" s="115"/>
      <c r="AX109" s="115"/>
      <c r="AY109" s="115"/>
      <c r="AZ109" s="115"/>
      <c r="BA109" s="115"/>
      <c r="BB109" s="115"/>
      <c r="BC109" s="115"/>
      <c r="BD109" s="115"/>
      <c r="BE109" s="115"/>
      <c r="BF109" s="115"/>
      <c r="BG109" s="115"/>
      <c r="BH109" s="115"/>
      <c r="BI109" s="115"/>
      <c r="BJ109" s="115"/>
      <c r="BK109" s="115"/>
      <c r="BL109" s="115"/>
      <c r="BM109" s="115"/>
      <c r="BN109" s="115"/>
      <c r="BO109" s="115"/>
      <c r="BP109" s="115"/>
      <c r="BQ109" s="115"/>
      <c r="BR109" s="115"/>
      <c r="BS109" s="115"/>
      <c r="BT109" s="115"/>
      <c r="BU109" s="115"/>
      <c r="BV109" s="115"/>
      <c r="BW109" s="115"/>
      <c r="BX109" s="115"/>
      <c r="BY109" s="115"/>
      <c r="BZ109" s="115"/>
      <c r="CA109" s="115"/>
      <c r="CB109" s="115"/>
      <c r="CC109" s="115"/>
      <c r="CD109" s="115"/>
      <c r="CE109" s="115"/>
      <c r="CF109" s="115"/>
      <c r="CG109" s="115"/>
      <c r="CH109" s="115"/>
      <c r="CI109" s="115"/>
      <c r="CJ109" s="115"/>
      <c r="CK109" s="115"/>
      <c r="CL109" s="115"/>
      <c r="CM109" s="115"/>
      <c r="CN109" s="115"/>
      <c r="CO109" s="115"/>
      <c r="CP109" s="115"/>
      <c r="CQ109" s="115"/>
      <c r="CR109" s="115"/>
      <c r="CS109" s="115"/>
      <c r="CT109" s="115"/>
      <c r="CU109" s="115"/>
      <c r="CV109" s="115"/>
      <c r="CW109" s="115"/>
      <c r="CX109" s="115"/>
      <c r="CY109" s="115"/>
      <c r="CZ109" s="115"/>
      <c r="DA109" s="115"/>
      <c r="DB109" s="115"/>
      <c r="DC109" s="115"/>
      <c r="DD109" s="115"/>
      <c r="DE109" s="115"/>
      <c r="DF109" s="115"/>
      <c r="DG109" s="115"/>
      <c r="DH109" s="115"/>
      <c r="DI109" s="115"/>
      <c r="DJ109" s="115"/>
      <c r="DK109" s="115"/>
      <c r="DL109" s="115"/>
      <c r="DM109" s="115"/>
      <c r="DN109" s="115"/>
      <c r="DO109" s="115"/>
      <c r="DP109" s="115"/>
      <c r="DQ109" s="115"/>
      <c r="DR109" s="115"/>
      <c r="DS109" s="115"/>
      <c r="DT109" s="115"/>
      <c r="DU109" s="115"/>
      <c r="DV109" s="115"/>
      <c r="DW109" s="115"/>
      <c r="DX109" s="115"/>
      <c r="DY109" s="115"/>
      <c r="DZ109" s="115"/>
      <c r="EA109" s="115"/>
      <c r="EB109" s="115"/>
      <c r="EC109" s="115"/>
      <c r="ED109" s="115"/>
      <c r="EE109" s="115"/>
      <c r="EF109" s="115"/>
      <c r="EG109" s="115"/>
      <c r="EH109" s="115"/>
      <c r="EI109" s="115"/>
      <c r="EJ109" s="115"/>
      <c r="EK109" s="115"/>
      <c r="EL109" s="115"/>
      <c r="EM109" s="115"/>
      <c r="EN109" s="115"/>
      <c r="EO109" s="115"/>
      <c r="EP109" s="115"/>
      <c r="EQ109" s="115"/>
      <c r="ER109" s="115"/>
      <c r="ES109" s="115"/>
      <c r="ET109" s="115"/>
      <c r="EU109" s="115"/>
      <c r="EV109" s="115"/>
      <c r="EW109" s="115"/>
      <c r="EX109" s="115"/>
      <c r="EY109" s="115"/>
      <c r="EZ109" s="115"/>
      <c r="FA109" s="115"/>
      <c r="FB109" s="115"/>
      <c r="FC109" s="115"/>
      <c r="FD109" s="115"/>
      <c r="FE109" s="115"/>
      <c r="FF109" s="115"/>
      <c r="FG109" s="115"/>
      <c r="FH109" s="115"/>
      <c r="FI109" s="115"/>
      <c r="FJ109" s="115"/>
      <c r="FK109" s="115"/>
      <c r="FL109" s="115"/>
      <c r="FM109" s="115"/>
      <c r="FN109" s="115"/>
      <c r="FO109" s="115"/>
      <c r="FP109" s="115"/>
      <c r="FQ109" s="115"/>
      <c r="FR109" s="115"/>
      <c r="FS109" s="115"/>
      <c r="FT109" s="115"/>
      <c r="FU109" s="115"/>
      <c r="FV109" s="115"/>
      <c r="FW109" s="115"/>
      <c r="FX109" s="115"/>
      <c r="FY109" s="115"/>
      <c r="FZ109" s="115"/>
      <c r="GA109" s="115"/>
      <c r="GB109" s="115"/>
      <c r="GC109" s="115"/>
      <c r="GD109" s="115"/>
      <c r="GE109" s="115"/>
      <c r="GF109" s="115"/>
      <c r="GG109" s="115"/>
      <c r="GH109" s="115"/>
      <c r="GI109" s="115"/>
      <c r="GJ109" s="115"/>
      <c r="GK109" s="115"/>
      <c r="GL109" s="115"/>
      <c r="GM109" s="115"/>
      <c r="GN109" s="115"/>
      <c r="GO109" s="115"/>
      <c r="GP109" s="115"/>
      <c r="GQ109" s="115"/>
      <c r="GR109" s="115"/>
      <c r="GS109" s="115"/>
      <c r="GT109" s="115"/>
      <c r="GU109" s="115"/>
      <c r="GV109" s="115"/>
      <c r="GW109" s="115"/>
      <c r="GX109" s="115"/>
      <c r="GY109" s="115"/>
      <c r="GZ109" s="115"/>
      <c r="HA109" s="115"/>
      <c r="HB109" s="115"/>
      <c r="HC109" s="115"/>
      <c r="HD109" s="115"/>
      <c r="HE109" s="115"/>
      <c r="HF109" s="115"/>
      <c r="HG109" s="115"/>
      <c r="HH109" s="115"/>
      <c r="HI109" s="115"/>
      <c r="HJ109" s="115"/>
      <c r="HK109" s="115"/>
      <c r="HL109" s="115"/>
      <c r="HM109" s="115"/>
      <c r="HN109" s="115"/>
      <c r="HO109" s="115"/>
      <c r="HP109" s="115"/>
      <c r="HQ109" s="115"/>
      <c r="HR109" s="115"/>
      <c r="HS109" s="115"/>
      <c r="HT109" s="115"/>
      <c r="HU109" s="115"/>
      <c r="HV109" s="115"/>
      <c r="HW109" s="115"/>
      <c r="HX109" s="115"/>
      <c r="HY109" s="115"/>
      <c r="HZ109" s="115"/>
      <c r="IA109" s="115"/>
      <c r="IB109" s="115"/>
      <c r="IC109" s="115"/>
      <c r="ID109" s="115"/>
      <c r="IE109" s="115"/>
      <c r="IF109" s="115"/>
      <c r="IG109" s="115"/>
      <c r="IH109" s="115"/>
      <c r="II109" s="115"/>
      <c r="IJ109" s="115"/>
      <c r="IK109" s="115"/>
      <c r="IL109" s="115"/>
      <c r="IM109" s="115"/>
      <c r="IN109" s="115"/>
      <c r="IO109" s="115"/>
      <c r="IP109" s="115"/>
      <c r="IQ109" s="115"/>
      <c r="IR109" s="115"/>
      <c r="IS109" s="115"/>
      <c r="IT109" s="115"/>
      <c r="IU109" s="115"/>
    </row>
    <row r="110" spans="1:255" s="117" customFormat="1" x14ac:dyDescent="0.2">
      <c r="A110" s="115"/>
      <c r="B110" s="136" t="s">
        <v>347</v>
      </c>
      <c r="C110" s="144" t="str">
        <f t="shared" si="11"/>
        <v>П335</v>
      </c>
      <c r="D110" s="145" t="s">
        <v>267</v>
      </c>
      <c r="E110" s="680"/>
      <c r="F110" s="680"/>
      <c r="G110" s="680"/>
      <c r="H110" s="680"/>
      <c r="I110" s="680"/>
      <c r="J110" s="680"/>
      <c r="K110" s="680"/>
      <c r="L110" s="680"/>
      <c r="M110" s="680"/>
      <c r="N110" s="680"/>
      <c r="O110" s="680"/>
      <c r="P110" s="680"/>
      <c r="Q110" s="13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115"/>
      <c r="AJ110" s="115"/>
      <c r="AK110" s="115"/>
      <c r="AL110" s="115"/>
      <c r="AM110" s="115"/>
      <c r="AN110" s="115"/>
      <c r="AO110" s="115"/>
      <c r="AP110" s="115"/>
      <c r="AQ110" s="115"/>
      <c r="AR110" s="115"/>
      <c r="AS110" s="115"/>
      <c r="AT110" s="115"/>
      <c r="AU110" s="115"/>
      <c r="AV110" s="115"/>
      <c r="AW110" s="115"/>
      <c r="AX110" s="115"/>
      <c r="AY110" s="115"/>
      <c r="AZ110" s="115"/>
      <c r="BA110" s="115"/>
      <c r="BB110" s="115"/>
      <c r="BC110" s="115"/>
      <c r="BD110" s="115"/>
      <c r="BE110" s="115"/>
      <c r="BF110" s="115"/>
      <c r="BG110" s="115"/>
      <c r="BH110" s="115"/>
      <c r="BI110" s="115"/>
      <c r="BJ110" s="115"/>
      <c r="BK110" s="115"/>
      <c r="BL110" s="115"/>
      <c r="BM110" s="115"/>
      <c r="BN110" s="115"/>
      <c r="BO110" s="115"/>
      <c r="BP110" s="115"/>
      <c r="BQ110" s="115"/>
      <c r="BR110" s="115"/>
      <c r="BS110" s="115"/>
      <c r="BT110" s="115"/>
      <c r="BU110" s="115"/>
      <c r="BV110" s="115"/>
      <c r="BW110" s="115"/>
      <c r="BX110" s="115"/>
      <c r="BY110" s="115"/>
      <c r="BZ110" s="115"/>
      <c r="CA110" s="115"/>
      <c r="CB110" s="115"/>
      <c r="CC110" s="115"/>
      <c r="CD110" s="115"/>
      <c r="CE110" s="115"/>
      <c r="CF110" s="115"/>
      <c r="CG110" s="115"/>
      <c r="CH110" s="115"/>
      <c r="CI110" s="115"/>
      <c r="CJ110" s="115"/>
      <c r="CK110" s="115"/>
      <c r="CL110" s="115"/>
      <c r="CM110" s="115"/>
      <c r="CN110" s="115"/>
      <c r="CO110" s="115"/>
      <c r="CP110" s="115"/>
      <c r="CQ110" s="115"/>
      <c r="CR110" s="115"/>
      <c r="CS110" s="115"/>
      <c r="CT110" s="115"/>
      <c r="CU110" s="115"/>
      <c r="CV110" s="115"/>
      <c r="CW110" s="115"/>
      <c r="CX110" s="115"/>
      <c r="CY110" s="115"/>
      <c r="CZ110" s="115"/>
      <c r="DA110" s="115"/>
      <c r="DB110" s="115"/>
      <c r="DC110" s="115"/>
      <c r="DD110" s="115"/>
      <c r="DE110" s="115"/>
      <c r="DF110" s="115"/>
      <c r="DG110" s="115"/>
      <c r="DH110" s="115"/>
      <c r="DI110" s="115"/>
      <c r="DJ110" s="115"/>
      <c r="DK110" s="115"/>
      <c r="DL110" s="115"/>
      <c r="DM110" s="115"/>
      <c r="DN110" s="115"/>
      <c r="DO110" s="115"/>
      <c r="DP110" s="115"/>
      <c r="DQ110" s="115"/>
      <c r="DR110" s="115"/>
      <c r="DS110" s="115"/>
      <c r="DT110" s="115"/>
      <c r="DU110" s="115"/>
      <c r="DV110" s="115"/>
      <c r="DW110" s="115"/>
      <c r="DX110" s="115"/>
      <c r="DY110" s="115"/>
      <c r="DZ110" s="115"/>
      <c r="EA110" s="115"/>
      <c r="EB110" s="115"/>
      <c r="EC110" s="115"/>
      <c r="ED110" s="115"/>
      <c r="EE110" s="115"/>
      <c r="EF110" s="115"/>
      <c r="EG110" s="115"/>
      <c r="EH110" s="115"/>
      <c r="EI110" s="115"/>
      <c r="EJ110" s="115"/>
      <c r="EK110" s="115"/>
      <c r="EL110" s="115"/>
      <c r="EM110" s="115"/>
      <c r="EN110" s="115"/>
      <c r="EO110" s="115"/>
      <c r="EP110" s="115"/>
      <c r="EQ110" s="115"/>
      <c r="ER110" s="115"/>
      <c r="ES110" s="115"/>
      <c r="ET110" s="115"/>
      <c r="EU110" s="115"/>
      <c r="EV110" s="115"/>
      <c r="EW110" s="115"/>
      <c r="EX110" s="115"/>
      <c r="EY110" s="115"/>
      <c r="EZ110" s="115"/>
      <c r="FA110" s="115"/>
      <c r="FB110" s="115"/>
      <c r="FC110" s="115"/>
      <c r="FD110" s="115"/>
      <c r="FE110" s="115"/>
      <c r="FF110" s="115"/>
      <c r="FG110" s="115"/>
      <c r="FH110" s="115"/>
      <c r="FI110" s="115"/>
      <c r="FJ110" s="115"/>
      <c r="FK110" s="115"/>
      <c r="FL110" s="115"/>
      <c r="FM110" s="115"/>
      <c r="FN110" s="115"/>
      <c r="FO110" s="115"/>
      <c r="FP110" s="115"/>
      <c r="FQ110" s="115"/>
      <c r="FR110" s="115"/>
      <c r="FS110" s="115"/>
      <c r="FT110" s="115"/>
      <c r="FU110" s="115"/>
      <c r="FV110" s="115"/>
      <c r="FW110" s="115"/>
      <c r="FX110" s="115"/>
      <c r="FY110" s="115"/>
      <c r="FZ110" s="115"/>
      <c r="GA110" s="115"/>
      <c r="GB110" s="115"/>
      <c r="GC110" s="115"/>
      <c r="GD110" s="115"/>
      <c r="GE110" s="115"/>
      <c r="GF110" s="115"/>
      <c r="GG110" s="115"/>
      <c r="GH110" s="115"/>
      <c r="GI110" s="115"/>
      <c r="GJ110" s="115"/>
      <c r="GK110" s="115"/>
      <c r="GL110" s="115"/>
      <c r="GM110" s="115"/>
      <c r="GN110" s="115"/>
      <c r="GO110" s="115"/>
      <c r="GP110" s="115"/>
      <c r="GQ110" s="115"/>
      <c r="GR110" s="115"/>
      <c r="GS110" s="115"/>
      <c r="GT110" s="115"/>
      <c r="GU110" s="115"/>
      <c r="GV110" s="115"/>
      <c r="GW110" s="115"/>
      <c r="GX110" s="115"/>
      <c r="GY110" s="115"/>
      <c r="GZ110" s="115"/>
      <c r="HA110" s="115"/>
      <c r="HB110" s="115"/>
      <c r="HC110" s="115"/>
      <c r="HD110" s="115"/>
      <c r="HE110" s="115"/>
      <c r="HF110" s="115"/>
      <c r="HG110" s="115"/>
      <c r="HH110" s="115"/>
      <c r="HI110" s="115"/>
      <c r="HJ110" s="115"/>
      <c r="HK110" s="115"/>
      <c r="HL110" s="115"/>
      <c r="HM110" s="115"/>
      <c r="HN110" s="115"/>
      <c r="HO110" s="115"/>
      <c r="HP110" s="115"/>
      <c r="HQ110" s="115"/>
      <c r="HR110" s="115"/>
      <c r="HS110" s="115"/>
      <c r="HT110" s="115"/>
      <c r="HU110" s="115"/>
      <c r="HV110" s="115"/>
      <c r="HW110" s="115"/>
      <c r="HX110" s="115"/>
      <c r="HY110" s="115"/>
      <c r="HZ110" s="115"/>
      <c r="IA110" s="115"/>
      <c r="IB110" s="115"/>
      <c r="IC110" s="115"/>
      <c r="ID110" s="115"/>
      <c r="IE110" s="115"/>
      <c r="IF110" s="115"/>
      <c r="IG110" s="115"/>
      <c r="IH110" s="115"/>
      <c r="II110" s="115"/>
      <c r="IJ110" s="115"/>
      <c r="IK110" s="115"/>
      <c r="IL110" s="115"/>
      <c r="IM110" s="115"/>
      <c r="IN110" s="115"/>
      <c r="IO110" s="115"/>
      <c r="IP110" s="115"/>
      <c r="IQ110" s="115"/>
      <c r="IR110" s="115"/>
      <c r="IS110" s="115"/>
      <c r="IT110" s="115"/>
      <c r="IU110" s="115"/>
    </row>
    <row r="111" spans="1:255" s="117" customFormat="1" x14ac:dyDescent="0.2">
      <c r="A111" s="115"/>
      <c r="B111" s="136" t="s">
        <v>348</v>
      </c>
      <c r="C111" s="144" t="str">
        <f t="shared" si="11"/>
        <v>П336</v>
      </c>
      <c r="D111" s="145" t="s">
        <v>267</v>
      </c>
      <c r="E111" s="680"/>
      <c r="F111" s="680"/>
      <c r="G111" s="680"/>
      <c r="H111" s="680"/>
      <c r="I111" s="680"/>
      <c r="J111" s="680"/>
      <c r="K111" s="680"/>
      <c r="L111" s="680"/>
      <c r="M111" s="680"/>
      <c r="N111" s="680"/>
      <c r="O111" s="680"/>
      <c r="P111" s="680"/>
      <c r="Q111" s="13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15"/>
      <c r="AJ111" s="115"/>
      <c r="AK111" s="115"/>
      <c r="AL111" s="115"/>
      <c r="AM111" s="115"/>
      <c r="AN111" s="115"/>
      <c r="AO111" s="115"/>
      <c r="AP111" s="115"/>
      <c r="AQ111" s="115"/>
      <c r="AR111" s="115"/>
      <c r="AS111" s="115"/>
      <c r="AT111" s="115"/>
      <c r="AU111" s="115"/>
      <c r="AV111" s="115"/>
      <c r="AW111" s="115"/>
      <c r="AX111" s="115"/>
      <c r="AY111" s="115"/>
      <c r="AZ111" s="115"/>
      <c r="BA111" s="115"/>
      <c r="BB111" s="115"/>
      <c r="BC111" s="115"/>
      <c r="BD111" s="115"/>
      <c r="BE111" s="115"/>
      <c r="BF111" s="115"/>
      <c r="BG111" s="115"/>
      <c r="BH111" s="115"/>
      <c r="BI111" s="115"/>
      <c r="BJ111" s="115"/>
      <c r="BK111" s="115"/>
      <c r="BL111" s="115"/>
      <c r="BM111" s="115"/>
      <c r="BN111" s="115"/>
      <c r="BO111" s="115"/>
      <c r="BP111" s="115"/>
      <c r="BQ111" s="115"/>
      <c r="BR111" s="115"/>
      <c r="BS111" s="115"/>
      <c r="BT111" s="115"/>
      <c r="BU111" s="115"/>
      <c r="BV111" s="115"/>
      <c r="BW111" s="115"/>
      <c r="BX111" s="115"/>
      <c r="BY111" s="115"/>
      <c r="BZ111" s="115"/>
      <c r="CA111" s="115"/>
      <c r="CB111" s="115"/>
      <c r="CC111" s="115"/>
      <c r="CD111" s="115"/>
      <c r="CE111" s="115"/>
      <c r="CF111" s="115"/>
      <c r="CG111" s="115"/>
      <c r="CH111" s="115"/>
      <c r="CI111" s="115"/>
      <c r="CJ111" s="115"/>
      <c r="CK111" s="115"/>
      <c r="CL111" s="115"/>
      <c r="CM111" s="115"/>
      <c r="CN111" s="115"/>
      <c r="CO111" s="115"/>
      <c r="CP111" s="115"/>
      <c r="CQ111" s="115"/>
      <c r="CR111" s="115"/>
      <c r="CS111" s="115"/>
      <c r="CT111" s="115"/>
      <c r="CU111" s="115"/>
      <c r="CV111" s="115"/>
      <c r="CW111" s="115"/>
      <c r="CX111" s="115"/>
      <c r="CY111" s="115"/>
      <c r="CZ111" s="115"/>
      <c r="DA111" s="115"/>
      <c r="DB111" s="115"/>
      <c r="DC111" s="115"/>
      <c r="DD111" s="115"/>
      <c r="DE111" s="115"/>
      <c r="DF111" s="115"/>
      <c r="DG111" s="115"/>
      <c r="DH111" s="115"/>
      <c r="DI111" s="115"/>
      <c r="DJ111" s="115"/>
      <c r="DK111" s="115"/>
      <c r="DL111" s="115"/>
      <c r="DM111" s="115"/>
      <c r="DN111" s="115"/>
      <c r="DO111" s="115"/>
      <c r="DP111" s="115"/>
      <c r="DQ111" s="115"/>
      <c r="DR111" s="115"/>
      <c r="DS111" s="115"/>
      <c r="DT111" s="115"/>
      <c r="DU111" s="115"/>
      <c r="DV111" s="115"/>
      <c r="DW111" s="115"/>
      <c r="DX111" s="115"/>
      <c r="DY111" s="115"/>
      <c r="DZ111" s="115"/>
      <c r="EA111" s="115"/>
      <c r="EB111" s="115"/>
      <c r="EC111" s="115"/>
      <c r="ED111" s="115"/>
      <c r="EE111" s="115"/>
      <c r="EF111" s="115"/>
      <c r="EG111" s="115"/>
      <c r="EH111" s="115"/>
      <c r="EI111" s="115"/>
      <c r="EJ111" s="115"/>
      <c r="EK111" s="115"/>
      <c r="EL111" s="115"/>
      <c r="EM111" s="115"/>
      <c r="EN111" s="115"/>
      <c r="EO111" s="115"/>
      <c r="EP111" s="115"/>
      <c r="EQ111" s="115"/>
      <c r="ER111" s="115"/>
      <c r="ES111" s="115"/>
      <c r="ET111" s="115"/>
      <c r="EU111" s="115"/>
      <c r="EV111" s="115"/>
      <c r="EW111" s="115"/>
      <c r="EX111" s="115"/>
      <c r="EY111" s="115"/>
      <c r="EZ111" s="115"/>
      <c r="FA111" s="115"/>
      <c r="FB111" s="115"/>
      <c r="FC111" s="115"/>
      <c r="FD111" s="115"/>
      <c r="FE111" s="115"/>
      <c r="FF111" s="115"/>
      <c r="FG111" s="115"/>
      <c r="FH111" s="115"/>
      <c r="FI111" s="115"/>
      <c r="FJ111" s="115"/>
      <c r="FK111" s="115"/>
      <c r="FL111" s="115"/>
      <c r="FM111" s="115"/>
      <c r="FN111" s="115"/>
      <c r="FO111" s="115"/>
      <c r="FP111" s="115"/>
      <c r="FQ111" s="115"/>
      <c r="FR111" s="115"/>
      <c r="FS111" s="115"/>
      <c r="FT111" s="115"/>
      <c r="FU111" s="115"/>
      <c r="FV111" s="115"/>
      <c r="FW111" s="115"/>
      <c r="FX111" s="115"/>
      <c r="FY111" s="115"/>
      <c r="FZ111" s="115"/>
      <c r="GA111" s="115"/>
      <c r="GB111" s="115"/>
      <c r="GC111" s="115"/>
      <c r="GD111" s="115"/>
      <c r="GE111" s="115"/>
      <c r="GF111" s="115"/>
      <c r="GG111" s="115"/>
      <c r="GH111" s="115"/>
      <c r="GI111" s="115"/>
      <c r="GJ111" s="115"/>
      <c r="GK111" s="115"/>
      <c r="GL111" s="115"/>
      <c r="GM111" s="115"/>
      <c r="GN111" s="115"/>
      <c r="GO111" s="115"/>
      <c r="GP111" s="115"/>
      <c r="GQ111" s="115"/>
      <c r="GR111" s="115"/>
      <c r="GS111" s="115"/>
      <c r="GT111" s="115"/>
      <c r="GU111" s="115"/>
      <c r="GV111" s="115"/>
      <c r="GW111" s="115"/>
      <c r="GX111" s="115"/>
      <c r="GY111" s="115"/>
      <c r="GZ111" s="115"/>
      <c r="HA111" s="115"/>
      <c r="HB111" s="115"/>
      <c r="HC111" s="115"/>
      <c r="HD111" s="115"/>
      <c r="HE111" s="115"/>
      <c r="HF111" s="115"/>
      <c r="HG111" s="115"/>
      <c r="HH111" s="115"/>
      <c r="HI111" s="115"/>
      <c r="HJ111" s="115"/>
      <c r="HK111" s="115"/>
      <c r="HL111" s="115"/>
      <c r="HM111" s="115"/>
      <c r="HN111" s="115"/>
      <c r="HO111" s="115"/>
      <c r="HP111" s="115"/>
      <c r="HQ111" s="115"/>
      <c r="HR111" s="115"/>
      <c r="HS111" s="115"/>
      <c r="HT111" s="115"/>
      <c r="HU111" s="115"/>
      <c r="HV111" s="115"/>
      <c r="HW111" s="115"/>
      <c r="HX111" s="115"/>
      <c r="HY111" s="115"/>
      <c r="HZ111" s="115"/>
      <c r="IA111" s="115"/>
      <c r="IB111" s="115"/>
      <c r="IC111" s="115"/>
      <c r="ID111" s="115"/>
      <c r="IE111" s="115"/>
      <c r="IF111" s="115"/>
      <c r="IG111" s="115"/>
      <c r="IH111" s="115"/>
      <c r="II111" s="115"/>
      <c r="IJ111" s="115"/>
      <c r="IK111" s="115"/>
      <c r="IL111" s="115"/>
      <c r="IM111" s="115"/>
      <c r="IN111" s="115"/>
      <c r="IO111" s="115"/>
      <c r="IP111" s="115"/>
      <c r="IQ111" s="115"/>
      <c r="IR111" s="115"/>
      <c r="IS111" s="115"/>
      <c r="IT111" s="115"/>
      <c r="IU111" s="115"/>
    </row>
    <row r="112" spans="1:255" s="117" customFormat="1" x14ac:dyDescent="0.2">
      <c r="A112" s="115"/>
      <c r="B112" s="136" t="s">
        <v>349</v>
      </c>
      <c r="C112" s="144" t="str">
        <f t="shared" si="11"/>
        <v>П337</v>
      </c>
      <c r="D112" s="145" t="s">
        <v>267</v>
      </c>
      <c r="E112" s="680"/>
      <c r="F112" s="680"/>
      <c r="G112" s="680"/>
      <c r="H112" s="680"/>
      <c r="I112" s="680"/>
      <c r="J112" s="680"/>
      <c r="K112" s="680"/>
      <c r="L112" s="680"/>
      <c r="M112" s="680"/>
      <c r="N112" s="680"/>
      <c r="O112" s="680"/>
      <c r="P112" s="680"/>
      <c r="Q112" s="13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5"/>
      <c r="AO112" s="115"/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15"/>
      <c r="BD112" s="115"/>
      <c r="BE112" s="115"/>
      <c r="BF112" s="115"/>
      <c r="BG112" s="115"/>
      <c r="BH112" s="115"/>
      <c r="BI112" s="115"/>
      <c r="BJ112" s="115"/>
      <c r="BK112" s="115"/>
      <c r="BL112" s="115"/>
      <c r="BM112" s="115"/>
      <c r="BN112" s="115"/>
      <c r="BO112" s="115"/>
      <c r="BP112" s="115"/>
      <c r="BQ112" s="115"/>
      <c r="BR112" s="115"/>
      <c r="BS112" s="115"/>
      <c r="BT112" s="115"/>
      <c r="BU112" s="115"/>
      <c r="BV112" s="115"/>
      <c r="BW112" s="115"/>
      <c r="BX112" s="115"/>
      <c r="BY112" s="115"/>
      <c r="BZ112" s="115"/>
      <c r="CA112" s="115"/>
      <c r="CB112" s="115"/>
      <c r="CC112" s="115"/>
      <c r="CD112" s="115"/>
      <c r="CE112" s="115"/>
      <c r="CF112" s="115"/>
      <c r="CG112" s="115"/>
      <c r="CH112" s="115"/>
      <c r="CI112" s="115"/>
      <c r="CJ112" s="115"/>
      <c r="CK112" s="115"/>
      <c r="CL112" s="115"/>
      <c r="CM112" s="115"/>
      <c r="CN112" s="115"/>
      <c r="CO112" s="115"/>
      <c r="CP112" s="115"/>
      <c r="CQ112" s="115"/>
      <c r="CR112" s="115"/>
      <c r="CS112" s="115"/>
      <c r="CT112" s="115"/>
      <c r="CU112" s="115"/>
      <c r="CV112" s="115"/>
      <c r="CW112" s="115"/>
      <c r="CX112" s="115"/>
      <c r="CY112" s="115"/>
      <c r="CZ112" s="115"/>
      <c r="DA112" s="115"/>
      <c r="DB112" s="115"/>
      <c r="DC112" s="115"/>
      <c r="DD112" s="115"/>
      <c r="DE112" s="115"/>
      <c r="DF112" s="115"/>
      <c r="DG112" s="115"/>
      <c r="DH112" s="115"/>
      <c r="DI112" s="115"/>
      <c r="DJ112" s="115"/>
      <c r="DK112" s="115"/>
      <c r="DL112" s="115"/>
      <c r="DM112" s="115"/>
      <c r="DN112" s="115"/>
      <c r="DO112" s="115"/>
      <c r="DP112" s="115"/>
      <c r="DQ112" s="115"/>
      <c r="DR112" s="115"/>
      <c r="DS112" s="115"/>
      <c r="DT112" s="115"/>
      <c r="DU112" s="115"/>
      <c r="DV112" s="115"/>
      <c r="DW112" s="115"/>
      <c r="DX112" s="115"/>
      <c r="DY112" s="115"/>
      <c r="DZ112" s="115"/>
      <c r="EA112" s="115"/>
      <c r="EB112" s="115"/>
      <c r="EC112" s="115"/>
      <c r="ED112" s="115"/>
      <c r="EE112" s="115"/>
      <c r="EF112" s="115"/>
      <c r="EG112" s="115"/>
      <c r="EH112" s="115"/>
      <c r="EI112" s="115"/>
      <c r="EJ112" s="115"/>
      <c r="EK112" s="115"/>
      <c r="EL112" s="115"/>
      <c r="EM112" s="115"/>
      <c r="EN112" s="115"/>
      <c r="EO112" s="115"/>
      <c r="EP112" s="115"/>
      <c r="EQ112" s="115"/>
      <c r="ER112" s="115"/>
      <c r="ES112" s="115"/>
      <c r="ET112" s="115"/>
      <c r="EU112" s="115"/>
      <c r="EV112" s="115"/>
      <c r="EW112" s="115"/>
      <c r="EX112" s="115"/>
      <c r="EY112" s="115"/>
      <c r="EZ112" s="115"/>
      <c r="FA112" s="115"/>
      <c r="FB112" s="115"/>
      <c r="FC112" s="115"/>
      <c r="FD112" s="115"/>
      <c r="FE112" s="115"/>
      <c r="FF112" s="115"/>
      <c r="FG112" s="115"/>
      <c r="FH112" s="115"/>
      <c r="FI112" s="115"/>
      <c r="FJ112" s="115"/>
      <c r="FK112" s="115"/>
      <c r="FL112" s="115"/>
      <c r="FM112" s="115"/>
      <c r="FN112" s="115"/>
      <c r="FO112" s="115"/>
      <c r="FP112" s="115"/>
      <c r="FQ112" s="115"/>
      <c r="FR112" s="115"/>
      <c r="FS112" s="115"/>
      <c r="FT112" s="115"/>
      <c r="FU112" s="115"/>
      <c r="FV112" s="115"/>
      <c r="FW112" s="115"/>
      <c r="FX112" s="115"/>
      <c r="FY112" s="115"/>
      <c r="FZ112" s="115"/>
      <c r="GA112" s="115"/>
      <c r="GB112" s="115"/>
      <c r="GC112" s="115"/>
      <c r="GD112" s="115"/>
      <c r="GE112" s="115"/>
      <c r="GF112" s="115"/>
      <c r="GG112" s="115"/>
      <c r="GH112" s="115"/>
      <c r="GI112" s="115"/>
      <c r="GJ112" s="115"/>
      <c r="GK112" s="115"/>
      <c r="GL112" s="115"/>
      <c r="GM112" s="115"/>
      <c r="GN112" s="115"/>
      <c r="GO112" s="115"/>
      <c r="GP112" s="115"/>
      <c r="GQ112" s="115"/>
      <c r="GR112" s="115"/>
      <c r="GS112" s="115"/>
      <c r="GT112" s="115"/>
      <c r="GU112" s="115"/>
      <c r="GV112" s="115"/>
      <c r="GW112" s="115"/>
      <c r="GX112" s="115"/>
      <c r="GY112" s="115"/>
      <c r="GZ112" s="115"/>
      <c r="HA112" s="115"/>
      <c r="HB112" s="115"/>
      <c r="HC112" s="115"/>
      <c r="HD112" s="115"/>
      <c r="HE112" s="115"/>
      <c r="HF112" s="115"/>
      <c r="HG112" s="115"/>
      <c r="HH112" s="115"/>
      <c r="HI112" s="115"/>
      <c r="HJ112" s="115"/>
      <c r="HK112" s="115"/>
      <c r="HL112" s="115"/>
      <c r="HM112" s="115"/>
      <c r="HN112" s="115"/>
      <c r="HO112" s="115"/>
      <c r="HP112" s="115"/>
      <c r="HQ112" s="115"/>
      <c r="HR112" s="115"/>
      <c r="HS112" s="115"/>
      <c r="HT112" s="115"/>
      <c r="HU112" s="115"/>
      <c r="HV112" s="115"/>
      <c r="HW112" s="115"/>
      <c r="HX112" s="115"/>
      <c r="HY112" s="115"/>
      <c r="HZ112" s="115"/>
      <c r="IA112" s="115"/>
      <c r="IB112" s="115"/>
      <c r="IC112" s="115"/>
      <c r="ID112" s="115"/>
      <c r="IE112" s="115"/>
      <c r="IF112" s="115"/>
      <c r="IG112" s="115"/>
      <c r="IH112" s="115"/>
      <c r="II112" s="115"/>
      <c r="IJ112" s="115"/>
      <c r="IK112" s="115"/>
      <c r="IL112" s="115"/>
      <c r="IM112" s="115"/>
      <c r="IN112" s="115"/>
      <c r="IO112" s="115"/>
      <c r="IP112" s="115"/>
      <c r="IQ112" s="115"/>
      <c r="IR112" s="115"/>
      <c r="IS112" s="115"/>
      <c r="IT112" s="115"/>
      <c r="IU112" s="115"/>
    </row>
    <row r="113" spans="1:255" s="117" customFormat="1" x14ac:dyDescent="0.2">
      <c r="A113" s="115"/>
      <c r="B113" s="136" t="s">
        <v>350</v>
      </c>
      <c r="C113" s="144" t="str">
        <f t="shared" si="11"/>
        <v>П338</v>
      </c>
      <c r="D113" s="145" t="s">
        <v>267</v>
      </c>
      <c r="E113" s="680"/>
      <c r="F113" s="680"/>
      <c r="G113" s="680"/>
      <c r="H113" s="680"/>
      <c r="I113" s="680"/>
      <c r="J113" s="680"/>
      <c r="K113" s="680"/>
      <c r="L113" s="680"/>
      <c r="M113" s="680"/>
      <c r="N113" s="680"/>
      <c r="O113" s="680"/>
      <c r="P113" s="680"/>
      <c r="Q113" s="13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15"/>
      <c r="AG113" s="115"/>
      <c r="AH113" s="115"/>
      <c r="AI113" s="115"/>
      <c r="AJ113" s="115"/>
      <c r="AK113" s="115"/>
      <c r="AL113" s="115"/>
      <c r="AM113" s="115"/>
      <c r="AN113" s="115"/>
      <c r="AO113" s="115"/>
      <c r="AP113" s="115"/>
      <c r="AQ113" s="115"/>
      <c r="AR113" s="115"/>
      <c r="AS113" s="115"/>
      <c r="AT113" s="115"/>
      <c r="AU113" s="115"/>
      <c r="AV113" s="115"/>
      <c r="AW113" s="115"/>
      <c r="AX113" s="115"/>
      <c r="AY113" s="115"/>
      <c r="AZ113" s="115"/>
      <c r="BA113" s="115"/>
      <c r="BB113" s="115"/>
      <c r="BC113" s="115"/>
      <c r="BD113" s="115"/>
      <c r="BE113" s="115"/>
      <c r="BF113" s="115"/>
      <c r="BG113" s="115"/>
      <c r="BH113" s="115"/>
      <c r="BI113" s="115"/>
      <c r="BJ113" s="115"/>
      <c r="BK113" s="115"/>
      <c r="BL113" s="115"/>
      <c r="BM113" s="115"/>
      <c r="BN113" s="115"/>
      <c r="BO113" s="115"/>
      <c r="BP113" s="115"/>
      <c r="BQ113" s="115"/>
      <c r="BR113" s="115"/>
      <c r="BS113" s="115"/>
      <c r="BT113" s="115"/>
      <c r="BU113" s="115"/>
      <c r="BV113" s="115"/>
      <c r="BW113" s="115"/>
      <c r="BX113" s="115"/>
      <c r="BY113" s="115"/>
      <c r="BZ113" s="115"/>
      <c r="CA113" s="115"/>
      <c r="CB113" s="115"/>
      <c r="CC113" s="115"/>
      <c r="CD113" s="115"/>
      <c r="CE113" s="115"/>
      <c r="CF113" s="115"/>
      <c r="CG113" s="115"/>
      <c r="CH113" s="115"/>
      <c r="CI113" s="115"/>
      <c r="CJ113" s="115"/>
      <c r="CK113" s="115"/>
      <c r="CL113" s="115"/>
      <c r="CM113" s="115"/>
      <c r="CN113" s="115"/>
      <c r="CO113" s="115"/>
      <c r="CP113" s="115"/>
      <c r="CQ113" s="115"/>
      <c r="CR113" s="115"/>
      <c r="CS113" s="115"/>
      <c r="CT113" s="115"/>
      <c r="CU113" s="115"/>
      <c r="CV113" s="115"/>
      <c r="CW113" s="115"/>
      <c r="CX113" s="115"/>
      <c r="CY113" s="115"/>
      <c r="CZ113" s="115"/>
      <c r="DA113" s="115"/>
      <c r="DB113" s="115"/>
      <c r="DC113" s="115"/>
      <c r="DD113" s="115"/>
      <c r="DE113" s="115"/>
      <c r="DF113" s="115"/>
      <c r="DG113" s="115"/>
      <c r="DH113" s="115"/>
      <c r="DI113" s="115"/>
      <c r="DJ113" s="115"/>
      <c r="DK113" s="115"/>
      <c r="DL113" s="115"/>
      <c r="DM113" s="115"/>
      <c r="DN113" s="115"/>
      <c r="DO113" s="115"/>
      <c r="DP113" s="115"/>
      <c r="DQ113" s="115"/>
      <c r="DR113" s="115"/>
      <c r="DS113" s="115"/>
      <c r="DT113" s="115"/>
      <c r="DU113" s="115"/>
      <c r="DV113" s="115"/>
      <c r="DW113" s="115"/>
      <c r="DX113" s="115"/>
      <c r="DY113" s="115"/>
      <c r="DZ113" s="115"/>
      <c r="EA113" s="115"/>
      <c r="EB113" s="115"/>
      <c r="EC113" s="115"/>
      <c r="ED113" s="115"/>
      <c r="EE113" s="115"/>
      <c r="EF113" s="115"/>
      <c r="EG113" s="115"/>
      <c r="EH113" s="115"/>
      <c r="EI113" s="115"/>
      <c r="EJ113" s="115"/>
      <c r="EK113" s="115"/>
      <c r="EL113" s="115"/>
      <c r="EM113" s="115"/>
      <c r="EN113" s="115"/>
      <c r="EO113" s="115"/>
      <c r="EP113" s="115"/>
      <c r="EQ113" s="115"/>
      <c r="ER113" s="115"/>
      <c r="ES113" s="115"/>
      <c r="ET113" s="115"/>
      <c r="EU113" s="115"/>
      <c r="EV113" s="115"/>
      <c r="EW113" s="115"/>
      <c r="EX113" s="115"/>
      <c r="EY113" s="115"/>
      <c r="EZ113" s="115"/>
      <c r="FA113" s="115"/>
      <c r="FB113" s="115"/>
      <c r="FC113" s="115"/>
      <c r="FD113" s="115"/>
      <c r="FE113" s="115"/>
      <c r="FF113" s="115"/>
      <c r="FG113" s="115"/>
      <c r="FH113" s="115"/>
      <c r="FI113" s="115"/>
      <c r="FJ113" s="115"/>
      <c r="FK113" s="115"/>
      <c r="FL113" s="115"/>
      <c r="FM113" s="115"/>
      <c r="FN113" s="115"/>
      <c r="FO113" s="115"/>
      <c r="FP113" s="115"/>
      <c r="FQ113" s="115"/>
      <c r="FR113" s="115"/>
      <c r="FS113" s="115"/>
      <c r="FT113" s="115"/>
      <c r="FU113" s="115"/>
      <c r="FV113" s="115"/>
      <c r="FW113" s="115"/>
      <c r="FX113" s="115"/>
      <c r="FY113" s="115"/>
      <c r="FZ113" s="115"/>
      <c r="GA113" s="115"/>
      <c r="GB113" s="115"/>
      <c r="GC113" s="115"/>
      <c r="GD113" s="115"/>
      <c r="GE113" s="115"/>
      <c r="GF113" s="115"/>
      <c r="GG113" s="115"/>
      <c r="GH113" s="115"/>
      <c r="GI113" s="115"/>
      <c r="GJ113" s="115"/>
      <c r="GK113" s="115"/>
      <c r="GL113" s="115"/>
      <c r="GM113" s="115"/>
      <c r="GN113" s="115"/>
      <c r="GO113" s="115"/>
      <c r="GP113" s="115"/>
      <c r="GQ113" s="115"/>
      <c r="GR113" s="115"/>
      <c r="GS113" s="115"/>
      <c r="GT113" s="115"/>
      <c r="GU113" s="115"/>
      <c r="GV113" s="115"/>
      <c r="GW113" s="115"/>
      <c r="GX113" s="115"/>
      <c r="GY113" s="115"/>
      <c r="GZ113" s="115"/>
      <c r="HA113" s="115"/>
      <c r="HB113" s="115"/>
      <c r="HC113" s="115"/>
      <c r="HD113" s="115"/>
      <c r="HE113" s="115"/>
      <c r="HF113" s="115"/>
      <c r="HG113" s="115"/>
      <c r="HH113" s="115"/>
      <c r="HI113" s="115"/>
      <c r="HJ113" s="115"/>
      <c r="HK113" s="115"/>
      <c r="HL113" s="115"/>
      <c r="HM113" s="115"/>
      <c r="HN113" s="115"/>
      <c r="HO113" s="115"/>
      <c r="HP113" s="115"/>
      <c r="HQ113" s="115"/>
      <c r="HR113" s="115"/>
      <c r="HS113" s="115"/>
      <c r="HT113" s="115"/>
      <c r="HU113" s="115"/>
      <c r="HV113" s="115"/>
      <c r="HW113" s="115"/>
      <c r="HX113" s="115"/>
      <c r="HY113" s="115"/>
      <c r="HZ113" s="115"/>
      <c r="IA113" s="115"/>
      <c r="IB113" s="115"/>
      <c r="IC113" s="115"/>
      <c r="ID113" s="115"/>
      <c r="IE113" s="115"/>
      <c r="IF113" s="115"/>
      <c r="IG113" s="115"/>
      <c r="IH113" s="115"/>
      <c r="II113" s="115"/>
      <c r="IJ113" s="115"/>
      <c r="IK113" s="115"/>
      <c r="IL113" s="115"/>
      <c r="IM113" s="115"/>
      <c r="IN113" s="115"/>
      <c r="IO113" s="115"/>
      <c r="IP113" s="115"/>
      <c r="IQ113" s="115"/>
      <c r="IR113" s="115"/>
      <c r="IS113" s="115"/>
      <c r="IT113" s="115"/>
      <c r="IU113" s="115"/>
    </row>
    <row r="114" spans="1:255" s="117" customFormat="1" x14ac:dyDescent="0.2">
      <c r="A114" s="115"/>
      <c r="B114" s="136" t="s">
        <v>352</v>
      </c>
      <c r="C114" s="144" t="str">
        <f t="shared" si="11"/>
        <v>П341</v>
      </c>
      <c r="D114" s="145" t="s">
        <v>267</v>
      </c>
      <c r="E114" s="680"/>
      <c r="F114" s="680"/>
      <c r="G114" s="680"/>
      <c r="H114" s="680"/>
      <c r="I114" s="680"/>
      <c r="J114" s="680"/>
      <c r="K114" s="680"/>
      <c r="L114" s="680"/>
      <c r="M114" s="680"/>
      <c r="N114" s="680"/>
      <c r="O114" s="680"/>
      <c r="P114" s="680"/>
      <c r="Q114" s="13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5"/>
      <c r="AK114" s="115"/>
      <c r="AL114" s="115"/>
      <c r="AM114" s="115"/>
      <c r="AN114" s="115"/>
      <c r="AO114" s="115"/>
      <c r="AP114" s="115"/>
      <c r="AQ114" s="115"/>
      <c r="AR114" s="115"/>
      <c r="AS114" s="115"/>
      <c r="AT114" s="115"/>
      <c r="AU114" s="115"/>
      <c r="AV114" s="115"/>
      <c r="AW114" s="115"/>
      <c r="AX114" s="115"/>
      <c r="AY114" s="115"/>
      <c r="AZ114" s="115"/>
      <c r="BA114" s="115"/>
      <c r="BB114" s="115"/>
      <c r="BC114" s="115"/>
      <c r="BD114" s="115"/>
      <c r="BE114" s="115"/>
      <c r="BF114" s="115"/>
      <c r="BG114" s="115"/>
      <c r="BH114" s="115"/>
      <c r="BI114" s="115"/>
      <c r="BJ114" s="115"/>
      <c r="BK114" s="115"/>
      <c r="BL114" s="115"/>
      <c r="BM114" s="115"/>
      <c r="BN114" s="115"/>
      <c r="BO114" s="115"/>
      <c r="BP114" s="115"/>
      <c r="BQ114" s="115"/>
      <c r="BR114" s="115"/>
      <c r="BS114" s="115"/>
      <c r="BT114" s="115"/>
      <c r="BU114" s="115"/>
      <c r="BV114" s="115"/>
      <c r="BW114" s="115"/>
      <c r="BX114" s="115"/>
      <c r="BY114" s="115"/>
      <c r="BZ114" s="115"/>
      <c r="CA114" s="115"/>
      <c r="CB114" s="115"/>
      <c r="CC114" s="115"/>
      <c r="CD114" s="115"/>
      <c r="CE114" s="115"/>
      <c r="CF114" s="115"/>
      <c r="CG114" s="115"/>
      <c r="CH114" s="115"/>
      <c r="CI114" s="115"/>
      <c r="CJ114" s="115"/>
      <c r="CK114" s="115"/>
      <c r="CL114" s="115"/>
      <c r="CM114" s="115"/>
      <c r="CN114" s="115"/>
      <c r="CO114" s="115"/>
      <c r="CP114" s="115"/>
      <c r="CQ114" s="115"/>
      <c r="CR114" s="115"/>
      <c r="CS114" s="115"/>
      <c r="CT114" s="115"/>
      <c r="CU114" s="115"/>
      <c r="CV114" s="115"/>
      <c r="CW114" s="115"/>
      <c r="CX114" s="115"/>
      <c r="CY114" s="115"/>
      <c r="CZ114" s="115"/>
      <c r="DA114" s="115"/>
      <c r="DB114" s="115"/>
      <c r="DC114" s="115"/>
      <c r="DD114" s="115"/>
      <c r="DE114" s="115"/>
      <c r="DF114" s="115"/>
      <c r="DG114" s="115"/>
      <c r="DH114" s="115"/>
      <c r="DI114" s="115"/>
      <c r="DJ114" s="115"/>
      <c r="DK114" s="115"/>
      <c r="DL114" s="115"/>
      <c r="DM114" s="115"/>
      <c r="DN114" s="115"/>
      <c r="DO114" s="115"/>
      <c r="DP114" s="115"/>
      <c r="DQ114" s="115"/>
      <c r="DR114" s="115"/>
      <c r="DS114" s="115"/>
      <c r="DT114" s="115"/>
      <c r="DU114" s="115"/>
      <c r="DV114" s="115"/>
      <c r="DW114" s="115"/>
      <c r="DX114" s="115"/>
      <c r="DY114" s="115"/>
      <c r="DZ114" s="115"/>
      <c r="EA114" s="115"/>
      <c r="EB114" s="115"/>
      <c r="EC114" s="115"/>
      <c r="ED114" s="115"/>
      <c r="EE114" s="115"/>
      <c r="EF114" s="115"/>
      <c r="EG114" s="115"/>
      <c r="EH114" s="115"/>
      <c r="EI114" s="115"/>
      <c r="EJ114" s="115"/>
      <c r="EK114" s="115"/>
      <c r="EL114" s="115"/>
      <c r="EM114" s="115"/>
      <c r="EN114" s="115"/>
      <c r="EO114" s="115"/>
      <c r="EP114" s="115"/>
      <c r="EQ114" s="115"/>
      <c r="ER114" s="115"/>
      <c r="ES114" s="115"/>
      <c r="ET114" s="115"/>
      <c r="EU114" s="115"/>
      <c r="EV114" s="115"/>
      <c r="EW114" s="115"/>
      <c r="EX114" s="115"/>
      <c r="EY114" s="115"/>
      <c r="EZ114" s="115"/>
      <c r="FA114" s="115"/>
      <c r="FB114" s="115"/>
      <c r="FC114" s="115"/>
      <c r="FD114" s="115"/>
      <c r="FE114" s="115"/>
      <c r="FF114" s="115"/>
      <c r="FG114" s="115"/>
      <c r="FH114" s="115"/>
      <c r="FI114" s="115"/>
      <c r="FJ114" s="115"/>
      <c r="FK114" s="115"/>
      <c r="FL114" s="115"/>
      <c r="FM114" s="115"/>
      <c r="FN114" s="115"/>
      <c r="FO114" s="115"/>
      <c r="FP114" s="115"/>
      <c r="FQ114" s="115"/>
      <c r="FR114" s="115"/>
      <c r="FS114" s="115"/>
      <c r="FT114" s="115"/>
      <c r="FU114" s="115"/>
      <c r="FV114" s="115"/>
      <c r="FW114" s="115"/>
      <c r="FX114" s="115"/>
      <c r="FY114" s="115"/>
      <c r="FZ114" s="115"/>
      <c r="GA114" s="115"/>
      <c r="GB114" s="115"/>
      <c r="GC114" s="115"/>
      <c r="GD114" s="115"/>
      <c r="GE114" s="115"/>
      <c r="GF114" s="115"/>
      <c r="GG114" s="115"/>
      <c r="GH114" s="115"/>
      <c r="GI114" s="115"/>
      <c r="GJ114" s="115"/>
      <c r="GK114" s="115"/>
      <c r="GL114" s="115"/>
      <c r="GM114" s="115"/>
      <c r="GN114" s="115"/>
      <c r="GO114" s="115"/>
      <c r="GP114" s="115"/>
      <c r="GQ114" s="115"/>
      <c r="GR114" s="115"/>
      <c r="GS114" s="115"/>
      <c r="GT114" s="115"/>
      <c r="GU114" s="115"/>
      <c r="GV114" s="115"/>
      <c r="GW114" s="115"/>
      <c r="GX114" s="115"/>
      <c r="GY114" s="115"/>
      <c r="GZ114" s="115"/>
      <c r="HA114" s="115"/>
      <c r="HB114" s="115"/>
      <c r="HC114" s="115"/>
      <c r="HD114" s="115"/>
      <c r="HE114" s="115"/>
      <c r="HF114" s="115"/>
      <c r="HG114" s="115"/>
      <c r="HH114" s="115"/>
      <c r="HI114" s="115"/>
      <c r="HJ114" s="115"/>
      <c r="HK114" s="115"/>
      <c r="HL114" s="115"/>
      <c r="HM114" s="115"/>
      <c r="HN114" s="115"/>
      <c r="HO114" s="115"/>
      <c r="HP114" s="115"/>
      <c r="HQ114" s="115"/>
      <c r="HR114" s="115"/>
      <c r="HS114" s="115"/>
      <c r="HT114" s="115"/>
      <c r="HU114" s="115"/>
      <c r="HV114" s="115"/>
      <c r="HW114" s="115"/>
      <c r="HX114" s="115"/>
      <c r="HY114" s="115"/>
      <c r="HZ114" s="115"/>
      <c r="IA114" s="115"/>
      <c r="IB114" s="115"/>
      <c r="IC114" s="115"/>
      <c r="ID114" s="115"/>
      <c r="IE114" s="115"/>
      <c r="IF114" s="115"/>
      <c r="IG114" s="115"/>
      <c r="IH114" s="115"/>
      <c r="II114" s="115"/>
      <c r="IJ114" s="115"/>
      <c r="IK114" s="115"/>
      <c r="IL114" s="115"/>
      <c r="IM114" s="115"/>
      <c r="IN114" s="115"/>
      <c r="IO114" s="115"/>
      <c r="IP114" s="115"/>
      <c r="IQ114" s="115"/>
      <c r="IR114" s="115"/>
      <c r="IS114" s="115"/>
      <c r="IT114" s="115"/>
      <c r="IU114" s="115"/>
    </row>
    <row r="115" spans="1:255" s="117" customFormat="1" x14ac:dyDescent="0.2">
      <c r="A115" s="115"/>
      <c r="B115" s="136" t="s">
        <v>353</v>
      </c>
      <c r="C115" s="144" t="str">
        <f t="shared" si="11"/>
        <v>П342</v>
      </c>
      <c r="D115" s="145" t="s">
        <v>267</v>
      </c>
      <c r="E115" s="680"/>
      <c r="F115" s="680"/>
      <c r="G115" s="680"/>
      <c r="H115" s="680"/>
      <c r="I115" s="680"/>
      <c r="J115" s="680"/>
      <c r="K115" s="680"/>
      <c r="L115" s="680"/>
      <c r="M115" s="680"/>
      <c r="N115" s="680"/>
      <c r="O115" s="680"/>
      <c r="P115" s="680"/>
      <c r="Q115" s="13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  <c r="AB115" s="115"/>
      <c r="AC115" s="115"/>
      <c r="AD115" s="115"/>
      <c r="AE115" s="115"/>
      <c r="AF115" s="115"/>
      <c r="AG115" s="115"/>
      <c r="AH115" s="115"/>
      <c r="AI115" s="115"/>
      <c r="AJ115" s="115"/>
      <c r="AK115" s="115"/>
      <c r="AL115" s="115"/>
      <c r="AM115" s="115"/>
      <c r="AN115" s="115"/>
      <c r="AO115" s="115"/>
      <c r="AP115" s="115"/>
      <c r="AQ115" s="115"/>
      <c r="AR115" s="115"/>
      <c r="AS115" s="115"/>
      <c r="AT115" s="115"/>
      <c r="AU115" s="115"/>
      <c r="AV115" s="115"/>
      <c r="AW115" s="115"/>
      <c r="AX115" s="115"/>
      <c r="AY115" s="115"/>
      <c r="AZ115" s="115"/>
      <c r="BA115" s="115"/>
      <c r="BB115" s="115"/>
      <c r="BC115" s="115"/>
      <c r="BD115" s="115"/>
      <c r="BE115" s="115"/>
      <c r="BF115" s="115"/>
      <c r="BG115" s="115"/>
      <c r="BH115" s="115"/>
      <c r="BI115" s="115"/>
      <c r="BJ115" s="115"/>
      <c r="BK115" s="115"/>
      <c r="BL115" s="115"/>
      <c r="BM115" s="115"/>
      <c r="BN115" s="115"/>
      <c r="BO115" s="115"/>
      <c r="BP115" s="115"/>
      <c r="BQ115" s="115"/>
      <c r="BR115" s="115"/>
      <c r="BS115" s="115"/>
      <c r="BT115" s="115"/>
      <c r="BU115" s="115"/>
      <c r="BV115" s="115"/>
      <c r="BW115" s="115"/>
      <c r="BX115" s="115"/>
      <c r="BY115" s="115"/>
      <c r="BZ115" s="115"/>
      <c r="CA115" s="115"/>
      <c r="CB115" s="115"/>
      <c r="CC115" s="115"/>
      <c r="CD115" s="115"/>
      <c r="CE115" s="115"/>
      <c r="CF115" s="115"/>
      <c r="CG115" s="115"/>
      <c r="CH115" s="115"/>
      <c r="CI115" s="115"/>
      <c r="CJ115" s="115"/>
      <c r="CK115" s="115"/>
      <c r="CL115" s="115"/>
      <c r="CM115" s="115"/>
      <c r="CN115" s="115"/>
      <c r="CO115" s="115"/>
      <c r="CP115" s="115"/>
      <c r="CQ115" s="115"/>
      <c r="CR115" s="115"/>
      <c r="CS115" s="115"/>
      <c r="CT115" s="115"/>
      <c r="CU115" s="115"/>
      <c r="CV115" s="115"/>
      <c r="CW115" s="115"/>
      <c r="CX115" s="115"/>
      <c r="CY115" s="115"/>
      <c r="CZ115" s="115"/>
      <c r="DA115" s="115"/>
      <c r="DB115" s="115"/>
      <c r="DC115" s="115"/>
      <c r="DD115" s="115"/>
      <c r="DE115" s="115"/>
      <c r="DF115" s="115"/>
      <c r="DG115" s="115"/>
      <c r="DH115" s="115"/>
      <c r="DI115" s="115"/>
      <c r="DJ115" s="115"/>
      <c r="DK115" s="115"/>
      <c r="DL115" s="115"/>
      <c r="DM115" s="115"/>
      <c r="DN115" s="115"/>
      <c r="DO115" s="115"/>
      <c r="DP115" s="115"/>
      <c r="DQ115" s="115"/>
      <c r="DR115" s="115"/>
      <c r="DS115" s="115"/>
      <c r="DT115" s="115"/>
      <c r="DU115" s="115"/>
      <c r="DV115" s="115"/>
      <c r="DW115" s="115"/>
      <c r="DX115" s="115"/>
      <c r="DY115" s="115"/>
      <c r="DZ115" s="115"/>
      <c r="EA115" s="115"/>
      <c r="EB115" s="115"/>
      <c r="EC115" s="115"/>
      <c r="ED115" s="115"/>
      <c r="EE115" s="115"/>
      <c r="EF115" s="115"/>
      <c r="EG115" s="115"/>
      <c r="EH115" s="115"/>
      <c r="EI115" s="115"/>
      <c r="EJ115" s="115"/>
      <c r="EK115" s="115"/>
      <c r="EL115" s="115"/>
      <c r="EM115" s="115"/>
      <c r="EN115" s="115"/>
      <c r="EO115" s="115"/>
      <c r="EP115" s="115"/>
      <c r="EQ115" s="115"/>
      <c r="ER115" s="115"/>
      <c r="ES115" s="115"/>
      <c r="ET115" s="115"/>
      <c r="EU115" s="115"/>
      <c r="EV115" s="115"/>
      <c r="EW115" s="115"/>
      <c r="EX115" s="115"/>
      <c r="EY115" s="115"/>
      <c r="EZ115" s="115"/>
      <c r="FA115" s="115"/>
      <c r="FB115" s="115"/>
      <c r="FC115" s="115"/>
      <c r="FD115" s="115"/>
      <c r="FE115" s="115"/>
      <c r="FF115" s="115"/>
      <c r="FG115" s="115"/>
      <c r="FH115" s="115"/>
      <c r="FI115" s="115"/>
      <c r="FJ115" s="115"/>
      <c r="FK115" s="115"/>
      <c r="FL115" s="115"/>
      <c r="FM115" s="115"/>
      <c r="FN115" s="115"/>
      <c r="FO115" s="115"/>
      <c r="FP115" s="115"/>
      <c r="FQ115" s="115"/>
      <c r="FR115" s="115"/>
      <c r="FS115" s="115"/>
      <c r="FT115" s="115"/>
      <c r="FU115" s="115"/>
      <c r="FV115" s="115"/>
      <c r="FW115" s="115"/>
      <c r="FX115" s="115"/>
      <c r="FY115" s="115"/>
      <c r="FZ115" s="115"/>
      <c r="GA115" s="115"/>
      <c r="GB115" s="115"/>
      <c r="GC115" s="115"/>
      <c r="GD115" s="115"/>
      <c r="GE115" s="115"/>
      <c r="GF115" s="115"/>
      <c r="GG115" s="115"/>
      <c r="GH115" s="115"/>
      <c r="GI115" s="115"/>
      <c r="GJ115" s="115"/>
      <c r="GK115" s="115"/>
      <c r="GL115" s="115"/>
      <c r="GM115" s="115"/>
      <c r="GN115" s="115"/>
      <c r="GO115" s="115"/>
      <c r="GP115" s="115"/>
      <c r="GQ115" s="115"/>
      <c r="GR115" s="115"/>
      <c r="GS115" s="115"/>
      <c r="GT115" s="115"/>
      <c r="GU115" s="115"/>
      <c r="GV115" s="115"/>
      <c r="GW115" s="115"/>
      <c r="GX115" s="115"/>
      <c r="GY115" s="115"/>
      <c r="GZ115" s="115"/>
      <c r="HA115" s="115"/>
      <c r="HB115" s="115"/>
      <c r="HC115" s="115"/>
      <c r="HD115" s="115"/>
      <c r="HE115" s="115"/>
      <c r="HF115" s="115"/>
      <c r="HG115" s="115"/>
      <c r="HH115" s="115"/>
      <c r="HI115" s="115"/>
      <c r="HJ115" s="115"/>
      <c r="HK115" s="115"/>
      <c r="HL115" s="115"/>
      <c r="HM115" s="115"/>
      <c r="HN115" s="115"/>
      <c r="HO115" s="115"/>
      <c r="HP115" s="115"/>
      <c r="HQ115" s="115"/>
      <c r="HR115" s="115"/>
      <c r="HS115" s="115"/>
      <c r="HT115" s="115"/>
      <c r="HU115" s="115"/>
      <c r="HV115" s="115"/>
      <c r="HW115" s="115"/>
      <c r="HX115" s="115"/>
      <c r="HY115" s="115"/>
      <c r="HZ115" s="115"/>
      <c r="IA115" s="115"/>
      <c r="IB115" s="115"/>
      <c r="IC115" s="115"/>
      <c r="ID115" s="115"/>
      <c r="IE115" s="115"/>
      <c r="IF115" s="115"/>
      <c r="IG115" s="115"/>
      <c r="IH115" s="115"/>
      <c r="II115" s="115"/>
      <c r="IJ115" s="115"/>
      <c r="IK115" s="115"/>
      <c r="IL115" s="115"/>
      <c r="IM115" s="115"/>
      <c r="IN115" s="115"/>
      <c r="IO115" s="115"/>
      <c r="IP115" s="115"/>
      <c r="IQ115" s="115"/>
      <c r="IR115" s="115"/>
      <c r="IS115" s="115"/>
      <c r="IT115" s="115"/>
      <c r="IU115" s="115"/>
    </row>
    <row r="116" spans="1:255" s="117" customFormat="1" x14ac:dyDescent="0.2">
      <c r="A116" s="115"/>
      <c r="B116" s="136" t="s">
        <v>354</v>
      </c>
      <c r="C116" s="144" t="str">
        <f t="shared" si="11"/>
        <v>П343</v>
      </c>
      <c r="D116" s="145" t="s">
        <v>267</v>
      </c>
      <c r="E116" s="680"/>
      <c r="F116" s="680"/>
      <c r="G116" s="680"/>
      <c r="H116" s="680"/>
      <c r="I116" s="680"/>
      <c r="J116" s="680"/>
      <c r="K116" s="680"/>
      <c r="L116" s="680"/>
      <c r="M116" s="680"/>
      <c r="N116" s="680"/>
      <c r="O116" s="680"/>
      <c r="P116" s="680"/>
      <c r="Q116" s="13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15"/>
      <c r="AG116" s="115"/>
      <c r="AH116" s="115"/>
      <c r="AI116" s="115"/>
      <c r="AJ116" s="115"/>
      <c r="AK116" s="115"/>
      <c r="AL116" s="115"/>
      <c r="AM116" s="115"/>
      <c r="AN116" s="115"/>
      <c r="AO116" s="115"/>
      <c r="AP116" s="115"/>
      <c r="AQ116" s="115"/>
      <c r="AR116" s="115"/>
      <c r="AS116" s="115"/>
      <c r="AT116" s="115"/>
      <c r="AU116" s="115"/>
      <c r="AV116" s="115"/>
      <c r="AW116" s="115"/>
      <c r="AX116" s="115"/>
      <c r="AY116" s="115"/>
      <c r="AZ116" s="115"/>
      <c r="BA116" s="115"/>
      <c r="BB116" s="115"/>
      <c r="BC116" s="115"/>
      <c r="BD116" s="115"/>
      <c r="BE116" s="115"/>
      <c r="BF116" s="115"/>
      <c r="BG116" s="115"/>
      <c r="BH116" s="115"/>
      <c r="BI116" s="115"/>
      <c r="BJ116" s="115"/>
      <c r="BK116" s="115"/>
      <c r="BL116" s="115"/>
      <c r="BM116" s="115"/>
      <c r="BN116" s="115"/>
      <c r="BO116" s="115"/>
      <c r="BP116" s="115"/>
      <c r="BQ116" s="115"/>
      <c r="BR116" s="115"/>
      <c r="BS116" s="115"/>
      <c r="BT116" s="115"/>
      <c r="BU116" s="115"/>
      <c r="BV116" s="115"/>
      <c r="BW116" s="115"/>
      <c r="BX116" s="115"/>
      <c r="BY116" s="115"/>
      <c r="BZ116" s="115"/>
      <c r="CA116" s="115"/>
      <c r="CB116" s="115"/>
      <c r="CC116" s="115"/>
      <c r="CD116" s="115"/>
      <c r="CE116" s="115"/>
      <c r="CF116" s="115"/>
      <c r="CG116" s="115"/>
      <c r="CH116" s="115"/>
      <c r="CI116" s="115"/>
      <c r="CJ116" s="115"/>
      <c r="CK116" s="115"/>
      <c r="CL116" s="115"/>
      <c r="CM116" s="115"/>
      <c r="CN116" s="115"/>
      <c r="CO116" s="115"/>
      <c r="CP116" s="115"/>
      <c r="CQ116" s="115"/>
      <c r="CR116" s="115"/>
      <c r="CS116" s="115"/>
      <c r="CT116" s="115"/>
      <c r="CU116" s="115"/>
      <c r="CV116" s="115"/>
      <c r="CW116" s="115"/>
      <c r="CX116" s="115"/>
      <c r="CY116" s="115"/>
      <c r="CZ116" s="115"/>
      <c r="DA116" s="115"/>
      <c r="DB116" s="115"/>
      <c r="DC116" s="115"/>
      <c r="DD116" s="115"/>
      <c r="DE116" s="115"/>
      <c r="DF116" s="115"/>
      <c r="DG116" s="115"/>
      <c r="DH116" s="115"/>
      <c r="DI116" s="115"/>
      <c r="DJ116" s="115"/>
      <c r="DK116" s="115"/>
      <c r="DL116" s="115"/>
      <c r="DM116" s="115"/>
      <c r="DN116" s="115"/>
      <c r="DO116" s="115"/>
      <c r="DP116" s="115"/>
      <c r="DQ116" s="115"/>
      <c r="DR116" s="115"/>
      <c r="DS116" s="115"/>
      <c r="DT116" s="115"/>
      <c r="DU116" s="115"/>
      <c r="DV116" s="115"/>
      <c r="DW116" s="115"/>
      <c r="DX116" s="115"/>
      <c r="DY116" s="115"/>
      <c r="DZ116" s="115"/>
      <c r="EA116" s="115"/>
      <c r="EB116" s="115"/>
      <c r="EC116" s="115"/>
      <c r="ED116" s="115"/>
      <c r="EE116" s="115"/>
      <c r="EF116" s="115"/>
      <c r="EG116" s="115"/>
      <c r="EH116" s="115"/>
      <c r="EI116" s="115"/>
      <c r="EJ116" s="115"/>
      <c r="EK116" s="115"/>
      <c r="EL116" s="115"/>
      <c r="EM116" s="115"/>
      <c r="EN116" s="115"/>
      <c r="EO116" s="115"/>
      <c r="EP116" s="115"/>
      <c r="EQ116" s="115"/>
      <c r="ER116" s="115"/>
      <c r="ES116" s="115"/>
      <c r="ET116" s="115"/>
      <c r="EU116" s="115"/>
      <c r="EV116" s="115"/>
      <c r="EW116" s="115"/>
      <c r="EX116" s="115"/>
      <c r="EY116" s="115"/>
      <c r="EZ116" s="115"/>
      <c r="FA116" s="115"/>
      <c r="FB116" s="115"/>
      <c r="FC116" s="115"/>
      <c r="FD116" s="115"/>
      <c r="FE116" s="115"/>
      <c r="FF116" s="115"/>
      <c r="FG116" s="115"/>
      <c r="FH116" s="115"/>
      <c r="FI116" s="115"/>
      <c r="FJ116" s="115"/>
      <c r="FK116" s="115"/>
      <c r="FL116" s="115"/>
      <c r="FM116" s="115"/>
      <c r="FN116" s="115"/>
      <c r="FO116" s="115"/>
      <c r="FP116" s="115"/>
      <c r="FQ116" s="115"/>
      <c r="FR116" s="115"/>
      <c r="FS116" s="115"/>
      <c r="FT116" s="115"/>
      <c r="FU116" s="115"/>
      <c r="FV116" s="115"/>
      <c r="FW116" s="115"/>
      <c r="FX116" s="115"/>
      <c r="FY116" s="115"/>
      <c r="FZ116" s="115"/>
      <c r="GA116" s="115"/>
      <c r="GB116" s="115"/>
      <c r="GC116" s="115"/>
      <c r="GD116" s="115"/>
      <c r="GE116" s="115"/>
      <c r="GF116" s="115"/>
      <c r="GG116" s="115"/>
      <c r="GH116" s="115"/>
      <c r="GI116" s="115"/>
      <c r="GJ116" s="115"/>
      <c r="GK116" s="115"/>
      <c r="GL116" s="115"/>
      <c r="GM116" s="115"/>
      <c r="GN116" s="115"/>
      <c r="GO116" s="115"/>
      <c r="GP116" s="115"/>
      <c r="GQ116" s="115"/>
      <c r="GR116" s="115"/>
      <c r="GS116" s="115"/>
      <c r="GT116" s="115"/>
      <c r="GU116" s="115"/>
      <c r="GV116" s="115"/>
      <c r="GW116" s="115"/>
      <c r="GX116" s="115"/>
      <c r="GY116" s="115"/>
      <c r="GZ116" s="115"/>
      <c r="HA116" s="115"/>
      <c r="HB116" s="115"/>
      <c r="HC116" s="115"/>
      <c r="HD116" s="115"/>
      <c r="HE116" s="115"/>
      <c r="HF116" s="115"/>
      <c r="HG116" s="115"/>
      <c r="HH116" s="115"/>
      <c r="HI116" s="115"/>
      <c r="HJ116" s="115"/>
      <c r="HK116" s="115"/>
      <c r="HL116" s="115"/>
      <c r="HM116" s="115"/>
      <c r="HN116" s="115"/>
      <c r="HO116" s="115"/>
      <c r="HP116" s="115"/>
      <c r="HQ116" s="115"/>
      <c r="HR116" s="115"/>
      <c r="HS116" s="115"/>
      <c r="HT116" s="115"/>
      <c r="HU116" s="115"/>
      <c r="HV116" s="115"/>
      <c r="HW116" s="115"/>
      <c r="HX116" s="115"/>
      <c r="HY116" s="115"/>
      <c r="HZ116" s="115"/>
      <c r="IA116" s="115"/>
      <c r="IB116" s="115"/>
      <c r="IC116" s="115"/>
      <c r="ID116" s="115"/>
      <c r="IE116" s="115"/>
      <c r="IF116" s="115"/>
      <c r="IG116" s="115"/>
      <c r="IH116" s="115"/>
      <c r="II116" s="115"/>
      <c r="IJ116" s="115"/>
      <c r="IK116" s="115"/>
      <c r="IL116" s="115"/>
      <c r="IM116" s="115"/>
      <c r="IN116" s="115"/>
      <c r="IO116" s="115"/>
      <c r="IP116" s="115"/>
      <c r="IQ116" s="115"/>
      <c r="IR116" s="115"/>
      <c r="IS116" s="115"/>
      <c r="IT116" s="115"/>
      <c r="IU116" s="115"/>
    </row>
    <row r="117" spans="1:255" s="117" customFormat="1" x14ac:dyDescent="0.2">
      <c r="A117" s="115"/>
      <c r="B117" s="136" t="s">
        <v>355</v>
      </c>
      <c r="C117" s="144" t="str">
        <f t="shared" si="11"/>
        <v>П344</v>
      </c>
      <c r="D117" s="145" t="s">
        <v>267</v>
      </c>
      <c r="E117" s="680"/>
      <c r="F117" s="680"/>
      <c r="G117" s="680"/>
      <c r="H117" s="680"/>
      <c r="I117" s="680"/>
      <c r="J117" s="680"/>
      <c r="K117" s="680"/>
      <c r="L117" s="680"/>
      <c r="M117" s="680"/>
      <c r="N117" s="680"/>
      <c r="O117" s="680"/>
      <c r="P117" s="680"/>
      <c r="Q117" s="13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15"/>
      <c r="AG117" s="115"/>
      <c r="AH117" s="115"/>
      <c r="AI117" s="115"/>
      <c r="AJ117" s="115"/>
      <c r="AK117" s="115"/>
      <c r="AL117" s="115"/>
      <c r="AM117" s="115"/>
      <c r="AN117" s="115"/>
      <c r="AO117" s="115"/>
      <c r="AP117" s="115"/>
      <c r="AQ117" s="115"/>
      <c r="AR117" s="115"/>
      <c r="AS117" s="115"/>
      <c r="AT117" s="115"/>
      <c r="AU117" s="115"/>
      <c r="AV117" s="115"/>
      <c r="AW117" s="115"/>
      <c r="AX117" s="115"/>
      <c r="AY117" s="115"/>
      <c r="AZ117" s="115"/>
      <c r="BA117" s="115"/>
      <c r="BB117" s="115"/>
      <c r="BC117" s="115"/>
      <c r="BD117" s="115"/>
      <c r="BE117" s="115"/>
      <c r="BF117" s="115"/>
      <c r="BG117" s="115"/>
      <c r="BH117" s="115"/>
      <c r="BI117" s="115"/>
      <c r="BJ117" s="115"/>
      <c r="BK117" s="115"/>
      <c r="BL117" s="115"/>
      <c r="BM117" s="115"/>
      <c r="BN117" s="115"/>
      <c r="BO117" s="115"/>
      <c r="BP117" s="115"/>
      <c r="BQ117" s="115"/>
      <c r="BR117" s="115"/>
      <c r="BS117" s="115"/>
      <c r="BT117" s="115"/>
      <c r="BU117" s="115"/>
      <c r="BV117" s="115"/>
      <c r="BW117" s="115"/>
      <c r="BX117" s="115"/>
      <c r="BY117" s="115"/>
      <c r="BZ117" s="115"/>
      <c r="CA117" s="115"/>
      <c r="CB117" s="115"/>
      <c r="CC117" s="115"/>
      <c r="CD117" s="115"/>
      <c r="CE117" s="115"/>
      <c r="CF117" s="115"/>
      <c r="CG117" s="115"/>
      <c r="CH117" s="115"/>
      <c r="CI117" s="115"/>
      <c r="CJ117" s="115"/>
      <c r="CK117" s="115"/>
      <c r="CL117" s="115"/>
      <c r="CM117" s="115"/>
      <c r="CN117" s="115"/>
      <c r="CO117" s="115"/>
      <c r="CP117" s="115"/>
      <c r="CQ117" s="115"/>
      <c r="CR117" s="115"/>
      <c r="CS117" s="115"/>
      <c r="CT117" s="115"/>
      <c r="CU117" s="115"/>
      <c r="CV117" s="115"/>
      <c r="CW117" s="115"/>
      <c r="CX117" s="115"/>
      <c r="CY117" s="115"/>
      <c r="CZ117" s="115"/>
      <c r="DA117" s="115"/>
      <c r="DB117" s="115"/>
      <c r="DC117" s="115"/>
      <c r="DD117" s="115"/>
      <c r="DE117" s="115"/>
      <c r="DF117" s="115"/>
      <c r="DG117" s="115"/>
      <c r="DH117" s="115"/>
      <c r="DI117" s="115"/>
      <c r="DJ117" s="115"/>
      <c r="DK117" s="115"/>
      <c r="DL117" s="115"/>
      <c r="DM117" s="115"/>
      <c r="DN117" s="115"/>
      <c r="DO117" s="115"/>
      <c r="DP117" s="115"/>
      <c r="DQ117" s="115"/>
      <c r="DR117" s="115"/>
      <c r="DS117" s="115"/>
      <c r="DT117" s="115"/>
      <c r="DU117" s="115"/>
      <c r="DV117" s="115"/>
      <c r="DW117" s="115"/>
      <c r="DX117" s="115"/>
      <c r="DY117" s="115"/>
      <c r="DZ117" s="115"/>
      <c r="EA117" s="115"/>
      <c r="EB117" s="115"/>
      <c r="EC117" s="115"/>
      <c r="ED117" s="115"/>
      <c r="EE117" s="115"/>
      <c r="EF117" s="115"/>
      <c r="EG117" s="115"/>
      <c r="EH117" s="115"/>
      <c r="EI117" s="115"/>
      <c r="EJ117" s="115"/>
      <c r="EK117" s="115"/>
      <c r="EL117" s="115"/>
      <c r="EM117" s="115"/>
      <c r="EN117" s="115"/>
      <c r="EO117" s="115"/>
      <c r="EP117" s="115"/>
      <c r="EQ117" s="115"/>
      <c r="ER117" s="115"/>
      <c r="ES117" s="115"/>
      <c r="ET117" s="115"/>
      <c r="EU117" s="115"/>
      <c r="EV117" s="115"/>
      <c r="EW117" s="115"/>
      <c r="EX117" s="115"/>
      <c r="EY117" s="115"/>
      <c r="EZ117" s="115"/>
      <c r="FA117" s="115"/>
      <c r="FB117" s="115"/>
      <c r="FC117" s="115"/>
      <c r="FD117" s="115"/>
      <c r="FE117" s="115"/>
      <c r="FF117" s="115"/>
      <c r="FG117" s="115"/>
      <c r="FH117" s="115"/>
      <c r="FI117" s="115"/>
      <c r="FJ117" s="115"/>
      <c r="FK117" s="115"/>
      <c r="FL117" s="115"/>
      <c r="FM117" s="115"/>
      <c r="FN117" s="115"/>
      <c r="FO117" s="115"/>
      <c r="FP117" s="115"/>
      <c r="FQ117" s="115"/>
      <c r="FR117" s="115"/>
      <c r="FS117" s="115"/>
      <c r="FT117" s="115"/>
      <c r="FU117" s="115"/>
      <c r="FV117" s="115"/>
      <c r="FW117" s="115"/>
      <c r="FX117" s="115"/>
      <c r="FY117" s="115"/>
      <c r="FZ117" s="115"/>
      <c r="GA117" s="115"/>
      <c r="GB117" s="115"/>
      <c r="GC117" s="115"/>
      <c r="GD117" s="115"/>
      <c r="GE117" s="115"/>
      <c r="GF117" s="115"/>
      <c r="GG117" s="115"/>
      <c r="GH117" s="115"/>
      <c r="GI117" s="115"/>
      <c r="GJ117" s="115"/>
      <c r="GK117" s="115"/>
      <c r="GL117" s="115"/>
      <c r="GM117" s="115"/>
      <c r="GN117" s="115"/>
      <c r="GO117" s="115"/>
      <c r="GP117" s="115"/>
      <c r="GQ117" s="115"/>
      <c r="GR117" s="115"/>
      <c r="GS117" s="115"/>
      <c r="GT117" s="115"/>
      <c r="GU117" s="115"/>
      <c r="GV117" s="115"/>
      <c r="GW117" s="115"/>
      <c r="GX117" s="115"/>
      <c r="GY117" s="115"/>
      <c r="GZ117" s="115"/>
      <c r="HA117" s="115"/>
      <c r="HB117" s="115"/>
      <c r="HC117" s="115"/>
      <c r="HD117" s="115"/>
      <c r="HE117" s="115"/>
      <c r="HF117" s="115"/>
      <c r="HG117" s="115"/>
      <c r="HH117" s="115"/>
      <c r="HI117" s="115"/>
      <c r="HJ117" s="115"/>
      <c r="HK117" s="115"/>
      <c r="HL117" s="115"/>
      <c r="HM117" s="115"/>
      <c r="HN117" s="115"/>
      <c r="HO117" s="115"/>
      <c r="HP117" s="115"/>
      <c r="HQ117" s="115"/>
      <c r="HR117" s="115"/>
      <c r="HS117" s="115"/>
      <c r="HT117" s="115"/>
      <c r="HU117" s="115"/>
      <c r="HV117" s="115"/>
      <c r="HW117" s="115"/>
      <c r="HX117" s="115"/>
      <c r="HY117" s="115"/>
      <c r="HZ117" s="115"/>
      <c r="IA117" s="115"/>
      <c r="IB117" s="115"/>
      <c r="IC117" s="115"/>
      <c r="ID117" s="115"/>
      <c r="IE117" s="115"/>
      <c r="IF117" s="115"/>
      <c r="IG117" s="115"/>
      <c r="IH117" s="115"/>
      <c r="II117" s="115"/>
      <c r="IJ117" s="115"/>
      <c r="IK117" s="115"/>
      <c r="IL117" s="115"/>
      <c r="IM117" s="115"/>
      <c r="IN117" s="115"/>
      <c r="IO117" s="115"/>
      <c r="IP117" s="115"/>
      <c r="IQ117" s="115"/>
      <c r="IR117" s="115"/>
      <c r="IS117" s="115"/>
      <c r="IT117" s="115"/>
      <c r="IU117" s="115"/>
    </row>
    <row r="118" spans="1:255" s="117" customFormat="1" x14ac:dyDescent="0.2">
      <c r="A118" s="115"/>
      <c r="B118" s="136" t="s">
        <v>356</v>
      </c>
      <c r="C118" s="144" t="str">
        <f t="shared" si="11"/>
        <v>П345</v>
      </c>
      <c r="D118" s="145" t="s">
        <v>267</v>
      </c>
      <c r="E118" s="680"/>
      <c r="F118" s="680"/>
      <c r="G118" s="680"/>
      <c r="H118" s="680"/>
      <c r="I118" s="680"/>
      <c r="J118" s="680"/>
      <c r="K118" s="680"/>
      <c r="L118" s="680"/>
      <c r="M118" s="680"/>
      <c r="N118" s="680"/>
      <c r="O118" s="680"/>
      <c r="P118" s="680"/>
      <c r="Q118" s="13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15"/>
      <c r="AM118" s="115"/>
      <c r="AN118" s="115"/>
      <c r="AO118" s="115"/>
      <c r="AP118" s="115"/>
      <c r="AQ118" s="115"/>
      <c r="AR118" s="115"/>
      <c r="AS118" s="115"/>
      <c r="AT118" s="115"/>
      <c r="AU118" s="115"/>
      <c r="AV118" s="115"/>
      <c r="AW118" s="115"/>
      <c r="AX118" s="115"/>
      <c r="AY118" s="115"/>
      <c r="AZ118" s="115"/>
      <c r="BA118" s="115"/>
      <c r="BB118" s="115"/>
      <c r="BC118" s="115"/>
      <c r="BD118" s="115"/>
      <c r="BE118" s="115"/>
      <c r="BF118" s="115"/>
      <c r="BG118" s="115"/>
      <c r="BH118" s="115"/>
      <c r="BI118" s="115"/>
      <c r="BJ118" s="115"/>
      <c r="BK118" s="115"/>
      <c r="BL118" s="115"/>
      <c r="BM118" s="115"/>
      <c r="BN118" s="115"/>
      <c r="BO118" s="115"/>
      <c r="BP118" s="115"/>
      <c r="BQ118" s="115"/>
      <c r="BR118" s="115"/>
      <c r="BS118" s="115"/>
      <c r="BT118" s="115"/>
      <c r="BU118" s="115"/>
      <c r="BV118" s="115"/>
      <c r="BW118" s="115"/>
      <c r="BX118" s="115"/>
      <c r="BY118" s="115"/>
      <c r="BZ118" s="115"/>
      <c r="CA118" s="115"/>
      <c r="CB118" s="115"/>
      <c r="CC118" s="115"/>
      <c r="CD118" s="115"/>
      <c r="CE118" s="115"/>
      <c r="CF118" s="115"/>
      <c r="CG118" s="115"/>
      <c r="CH118" s="115"/>
      <c r="CI118" s="115"/>
      <c r="CJ118" s="115"/>
      <c r="CK118" s="115"/>
      <c r="CL118" s="115"/>
      <c r="CM118" s="115"/>
      <c r="CN118" s="115"/>
      <c r="CO118" s="115"/>
      <c r="CP118" s="115"/>
      <c r="CQ118" s="115"/>
      <c r="CR118" s="115"/>
      <c r="CS118" s="115"/>
      <c r="CT118" s="115"/>
      <c r="CU118" s="115"/>
      <c r="CV118" s="115"/>
      <c r="CW118" s="115"/>
      <c r="CX118" s="115"/>
      <c r="CY118" s="115"/>
      <c r="CZ118" s="115"/>
      <c r="DA118" s="115"/>
      <c r="DB118" s="115"/>
      <c r="DC118" s="115"/>
      <c r="DD118" s="115"/>
      <c r="DE118" s="115"/>
      <c r="DF118" s="115"/>
      <c r="DG118" s="115"/>
      <c r="DH118" s="115"/>
      <c r="DI118" s="115"/>
      <c r="DJ118" s="115"/>
      <c r="DK118" s="115"/>
      <c r="DL118" s="115"/>
      <c r="DM118" s="115"/>
      <c r="DN118" s="115"/>
      <c r="DO118" s="115"/>
      <c r="DP118" s="115"/>
      <c r="DQ118" s="115"/>
      <c r="DR118" s="115"/>
      <c r="DS118" s="115"/>
      <c r="DT118" s="115"/>
      <c r="DU118" s="115"/>
      <c r="DV118" s="115"/>
      <c r="DW118" s="115"/>
      <c r="DX118" s="115"/>
      <c r="DY118" s="115"/>
      <c r="DZ118" s="115"/>
      <c r="EA118" s="115"/>
      <c r="EB118" s="115"/>
      <c r="EC118" s="115"/>
      <c r="ED118" s="115"/>
      <c r="EE118" s="115"/>
      <c r="EF118" s="115"/>
      <c r="EG118" s="115"/>
      <c r="EH118" s="115"/>
      <c r="EI118" s="115"/>
      <c r="EJ118" s="115"/>
      <c r="EK118" s="115"/>
      <c r="EL118" s="115"/>
      <c r="EM118" s="115"/>
      <c r="EN118" s="115"/>
      <c r="EO118" s="115"/>
      <c r="EP118" s="115"/>
      <c r="EQ118" s="115"/>
      <c r="ER118" s="115"/>
      <c r="ES118" s="115"/>
      <c r="ET118" s="115"/>
      <c r="EU118" s="115"/>
      <c r="EV118" s="115"/>
      <c r="EW118" s="115"/>
      <c r="EX118" s="115"/>
      <c r="EY118" s="115"/>
      <c r="EZ118" s="115"/>
      <c r="FA118" s="115"/>
      <c r="FB118" s="115"/>
      <c r="FC118" s="115"/>
      <c r="FD118" s="115"/>
      <c r="FE118" s="115"/>
      <c r="FF118" s="115"/>
      <c r="FG118" s="115"/>
      <c r="FH118" s="115"/>
      <c r="FI118" s="115"/>
      <c r="FJ118" s="115"/>
      <c r="FK118" s="115"/>
      <c r="FL118" s="115"/>
      <c r="FM118" s="115"/>
      <c r="FN118" s="115"/>
      <c r="FO118" s="115"/>
      <c r="FP118" s="115"/>
      <c r="FQ118" s="115"/>
      <c r="FR118" s="115"/>
      <c r="FS118" s="115"/>
      <c r="FT118" s="115"/>
      <c r="FU118" s="115"/>
      <c r="FV118" s="115"/>
      <c r="FW118" s="115"/>
      <c r="FX118" s="115"/>
      <c r="FY118" s="115"/>
      <c r="FZ118" s="115"/>
      <c r="GA118" s="115"/>
      <c r="GB118" s="115"/>
      <c r="GC118" s="115"/>
      <c r="GD118" s="115"/>
      <c r="GE118" s="115"/>
      <c r="GF118" s="115"/>
      <c r="GG118" s="115"/>
      <c r="GH118" s="115"/>
      <c r="GI118" s="115"/>
      <c r="GJ118" s="115"/>
      <c r="GK118" s="115"/>
      <c r="GL118" s="115"/>
      <c r="GM118" s="115"/>
      <c r="GN118" s="115"/>
      <c r="GO118" s="115"/>
      <c r="GP118" s="115"/>
      <c r="GQ118" s="115"/>
      <c r="GR118" s="115"/>
      <c r="GS118" s="115"/>
      <c r="GT118" s="115"/>
      <c r="GU118" s="115"/>
      <c r="GV118" s="115"/>
      <c r="GW118" s="115"/>
      <c r="GX118" s="115"/>
      <c r="GY118" s="115"/>
      <c r="GZ118" s="115"/>
      <c r="HA118" s="115"/>
      <c r="HB118" s="115"/>
      <c r="HC118" s="115"/>
      <c r="HD118" s="115"/>
      <c r="HE118" s="115"/>
      <c r="HF118" s="115"/>
      <c r="HG118" s="115"/>
      <c r="HH118" s="115"/>
      <c r="HI118" s="115"/>
      <c r="HJ118" s="115"/>
      <c r="HK118" s="115"/>
      <c r="HL118" s="115"/>
      <c r="HM118" s="115"/>
      <c r="HN118" s="115"/>
      <c r="HO118" s="115"/>
      <c r="HP118" s="115"/>
      <c r="HQ118" s="115"/>
      <c r="HR118" s="115"/>
      <c r="HS118" s="115"/>
      <c r="HT118" s="115"/>
      <c r="HU118" s="115"/>
      <c r="HV118" s="115"/>
      <c r="HW118" s="115"/>
      <c r="HX118" s="115"/>
      <c r="HY118" s="115"/>
      <c r="HZ118" s="115"/>
      <c r="IA118" s="115"/>
      <c r="IB118" s="115"/>
      <c r="IC118" s="115"/>
      <c r="ID118" s="115"/>
      <c r="IE118" s="115"/>
      <c r="IF118" s="115"/>
      <c r="IG118" s="115"/>
      <c r="IH118" s="115"/>
      <c r="II118" s="115"/>
      <c r="IJ118" s="115"/>
      <c r="IK118" s="115"/>
      <c r="IL118" s="115"/>
      <c r="IM118" s="115"/>
      <c r="IN118" s="115"/>
      <c r="IO118" s="115"/>
      <c r="IP118" s="115"/>
      <c r="IQ118" s="115"/>
      <c r="IR118" s="115"/>
      <c r="IS118" s="115"/>
      <c r="IT118" s="115"/>
      <c r="IU118" s="115"/>
    </row>
    <row r="119" spans="1:255" s="126" customFormat="1" x14ac:dyDescent="0.2">
      <c r="A119" s="139"/>
      <c r="B119" s="140"/>
      <c r="C119" s="141" t="s">
        <v>923</v>
      </c>
      <c r="D119" s="143"/>
      <c r="E119" s="124">
        <f>SUM(E104:E118)</f>
        <v>0</v>
      </c>
      <c r="F119" s="124">
        <f t="shared" ref="F119:P119" si="12">SUM(F104:F118)</f>
        <v>0</v>
      </c>
      <c r="G119" s="124">
        <f t="shared" si="12"/>
        <v>0</v>
      </c>
      <c r="H119" s="124">
        <f t="shared" si="12"/>
        <v>0</v>
      </c>
      <c r="I119" s="124">
        <f t="shared" si="12"/>
        <v>0</v>
      </c>
      <c r="J119" s="124">
        <f t="shared" si="12"/>
        <v>0</v>
      </c>
      <c r="K119" s="124">
        <f t="shared" si="12"/>
        <v>0</v>
      </c>
      <c r="L119" s="124">
        <f t="shared" si="12"/>
        <v>0</v>
      </c>
      <c r="M119" s="124">
        <f t="shared" si="12"/>
        <v>0</v>
      </c>
      <c r="N119" s="124">
        <f t="shared" si="12"/>
        <v>0</v>
      </c>
      <c r="O119" s="142">
        <f t="shared" si="12"/>
        <v>0</v>
      </c>
      <c r="P119" s="142">
        <f t="shared" si="12"/>
        <v>0</v>
      </c>
      <c r="Q119" s="143">
        <f>SUM(E119:P119)</f>
        <v>0</v>
      </c>
    </row>
  </sheetData>
  <mergeCells count="3">
    <mergeCell ref="C8:Q8"/>
    <mergeCell ref="C82:Q82"/>
    <mergeCell ref="C100:Q100"/>
  </mergeCells>
  <phoneticPr fontId="2" type="noConversion"/>
  <hyperlinks>
    <hyperlink ref="B1" location="Содержание!A1" display="Вернуться к содержанию"/>
  </hyperlinks>
  <pageMargins left="0.36" right="0.16" top="1" bottom="1" header="0.5" footer="0.5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S108"/>
  <sheetViews>
    <sheetView topLeftCell="B1" zoomScale="90" workbookViewId="0">
      <selection activeCell="B49" sqref="B49"/>
    </sheetView>
  </sheetViews>
  <sheetFormatPr defaultRowHeight="12.75" x14ac:dyDescent="0.2"/>
  <cols>
    <col min="1" max="1" width="10.28515625" style="115" hidden="1" customWidth="1"/>
    <col min="2" max="2" width="15.140625" style="115" customWidth="1"/>
    <col min="3" max="3" width="60" style="115" customWidth="1"/>
    <col min="4" max="4" width="9.140625" style="115"/>
    <col min="5" max="5" width="11.28515625" style="115" customWidth="1"/>
    <col min="6" max="6" width="9.85546875" style="115" customWidth="1"/>
    <col min="7" max="7" width="10.28515625" style="115" bestFit="1" customWidth="1"/>
    <col min="8" max="10" width="9.85546875" style="115" customWidth="1"/>
    <col min="11" max="11" width="9.5703125" style="115" bestFit="1" customWidth="1"/>
    <col min="12" max="16384" width="9.140625" style="115"/>
  </cols>
  <sheetData>
    <row r="1" spans="1:19" x14ac:dyDescent="0.2">
      <c r="B1" s="12" t="s">
        <v>362</v>
      </c>
    </row>
    <row r="4" spans="1:19" x14ac:dyDescent="0.2">
      <c r="B4" s="117"/>
      <c r="C4" s="765"/>
      <c r="D4" s="765"/>
      <c r="E4" s="765"/>
      <c r="F4" s="765"/>
      <c r="G4" s="765"/>
      <c r="H4" s="765"/>
      <c r="I4" s="765"/>
      <c r="J4" s="765"/>
      <c r="K4" s="765"/>
      <c r="L4" s="765"/>
      <c r="M4" s="765"/>
      <c r="N4" s="765"/>
      <c r="O4" s="765"/>
      <c r="P4" s="765"/>
      <c r="Q4" s="227"/>
    </row>
    <row r="5" spans="1:19" x14ac:dyDescent="0.2">
      <c r="B5" s="117"/>
      <c r="C5" s="765"/>
      <c r="D5" s="765"/>
      <c r="E5" s="765"/>
      <c r="F5" s="765"/>
      <c r="G5" s="765"/>
      <c r="H5" s="765"/>
      <c r="I5" s="765"/>
      <c r="J5" s="765"/>
      <c r="K5" s="765"/>
      <c r="L5" s="765"/>
      <c r="M5" s="765"/>
      <c r="N5" s="765"/>
      <c r="O5" s="765"/>
      <c r="P5" s="765"/>
      <c r="Q5" s="227"/>
    </row>
    <row r="6" spans="1:19" ht="18.75" customHeight="1" x14ac:dyDescent="0.2">
      <c r="B6" s="932" t="s">
        <v>1226</v>
      </c>
      <c r="C6" s="933"/>
      <c r="D6" s="933"/>
      <c r="E6" s="933"/>
      <c r="F6" s="933"/>
      <c r="G6" s="933"/>
      <c r="H6" s="933"/>
      <c r="I6" s="933"/>
      <c r="J6" s="933"/>
      <c r="K6" s="933"/>
      <c r="L6" s="933"/>
      <c r="M6" s="933"/>
      <c r="N6" s="933"/>
      <c r="O6" s="933"/>
      <c r="P6" s="933"/>
      <c r="Q6" s="934"/>
    </row>
    <row r="8" spans="1:19" ht="13.5" x14ac:dyDescent="0.2">
      <c r="B8" s="133" t="s">
        <v>909</v>
      </c>
    </row>
    <row r="9" spans="1:19" ht="13.5" x14ac:dyDescent="0.2">
      <c r="B9" s="133" t="s">
        <v>910</v>
      </c>
    </row>
    <row r="10" spans="1:19" ht="13.5" x14ac:dyDescent="0.2">
      <c r="B10" s="133" t="s">
        <v>911</v>
      </c>
    </row>
    <row r="11" spans="1:19" ht="18" x14ac:dyDescent="0.25">
      <c r="B11" s="863"/>
    </row>
    <row r="12" spans="1:19" ht="6" customHeight="1" x14ac:dyDescent="0.2"/>
    <row r="13" spans="1:19" ht="33.75" customHeight="1" x14ac:dyDescent="0.2">
      <c r="A13" s="120" t="s">
        <v>890</v>
      </c>
      <c r="B13" s="120" t="s">
        <v>856</v>
      </c>
      <c r="C13" s="120" t="s">
        <v>1227</v>
      </c>
      <c r="D13" s="120" t="s">
        <v>889</v>
      </c>
      <c r="E13" s="159">
        <f>Реализация!H6</f>
        <v>42186</v>
      </c>
      <c r="F13" s="159">
        <f>E13+31</f>
        <v>42217</v>
      </c>
      <c r="G13" s="159">
        <f t="shared" ref="G13:P13" si="0">F13+31</f>
        <v>42248</v>
      </c>
      <c r="H13" s="159">
        <f t="shared" si="0"/>
        <v>42279</v>
      </c>
      <c r="I13" s="159">
        <f t="shared" si="0"/>
        <v>42310</v>
      </c>
      <c r="J13" s="159">
        <f t="shared" si="0"/>
        <v>42341</v>
      </c>
      <c r="K13" s="159">
        <f t="shared" si="0"/>
        <v>42372</v>
      </c>
      <c r="L13" s="159">
        <f t="shared" si="0"/>
        <v>42403</v>
      </c>
      <c r="M13" s="159">
        <f t="shared" si="0"/>
        <v>42434</v>
      </c>
      <c r="N13" s="159">
        <f t="shared" si="0"/>
        <v>42465</v>
      </c>
      <c r="O13" s="159">
        <f t="shared" si="0"/>
        <v>42496</v>
      </c>
      <c r="P13" s="159">
        <f t="shared" si="0"/>
        <v>42527</v>
      </c>
      <c r="Q13" s="159" t="s">
        <v>923</v>
      </c>
    </row>
    <row r="14" spans="1:19" x14ac:dyDescent="0.2">
      <c r="A14" s="99">
        <v>0</v>
      </c>
      <c r="B14" s="99">
        <v>1</v>
      </c>
      <c r="C14" s="99">
        <f>B14+1</f>
        <v>2</v>
      </c>
      <c r="D14" s="99">
        <f>C14+1</f>
        <v>3</v>
      </c>
      <c r="E14" s="99">
        <f>D14+1</f>
        <v>4</v>
      </c>
      <c r="F14" s="99">
        <f t="shared" ref="F14:Q14" si="1">E14+1</f>
        <v>5</v>
      </c>
      <c r="G14" s="99">
        <f t="shared" si="1"/>
        <v>6</v>
      </c>
      <c r="H14" s="99">
        <f t="shared" si="1"/>
        <v>7</v>
      </c>
      <c r="I14" s="99">
        <f t="shared" si="1"/>
        <v>8</v>
      </c>
      <c r="J14" s="99">
        <f t="shared" si="1"/>
        <v>9</v>
      </c>
      <c r="K14" s="99">
        <f t="shared" si="1"/>
        <v>10</v>
      </c>
      <c r="L14" s="99">
        <f t="shared" si="1"/>
        <v>11</v>
      </c>
      <c r="M14" s="99">
        <f t="shared" si="1"/>
        <v>12</v>
      </c>
      <c r="N14" s="99">
        <f t="shared" si="1"/>
        <v>13</v>
      </c>
      <c r="O14" s="99">
        <f t="shared" si="1"/>
        <v>14</v>
      </c>
      <c r="P14" s="99">
        <f t="shared" si="1"/>
        <v>15</v>
      </c>
      <c r="Q14" s="99">
        <f t="shared" si="1"/>
        <v>16</v>
      </c>
      <c r="S14" s="696"/>
    </row>
    <row r="15" spans="1:19" x14ac:dyDescent="0.2">
      <c r="A15" s="115">
        <v>1</v>
      </c>
      <c r="B15" s="688" t="s">
        <v>10</v>
      </c>
      <c r="C15" s="144" t="str">
        <f t="shared" ref="C15:C105" si="2">VLOOKUP($B15,ГП,3,FALSE)</f>
        <v>П1121</v>
      </c>
      <c r="D15" s="145" t="s">
        <v>880</v>
      </c>
      <c r="E15" s="780"/>
      <c r="F15" s="781"/>
      <c r="G15" s="781"/>
      <c r="H15" s="781"/>
      <c r="I15" s="781"/>
      <c r="J15" s="781"/>
      <c r="K15" s="781"/>
      <c r="L15" s="781"/>
      <c r="M15" s="781"/>
      <c r="N15" s="781"/>
      <c r="O15" s="781"/>
      <c r="P15" s="782"/>
      <c r="Q15" s="135">
        <f t="shared" ref="Q15:Q87" si="3">SUM(E15:P15)</f>
        <v>0</v>
      </c>
    </row>
    <row r="16" spans="1:19" x14ac:dyDescent="0.2">
      <c r="A16" s="115">
        <f>A15+1</f>
        <v>2</v>
      </c>
      <c r="B16" s="688" t="s">
        <v>12</v>
      </c>
      <c r="C16" s="144" t="str">
        <f t="shared" si="2"/>
        <v>П1124</v>
      </c>
      <c r="D16" s="145" t="s">
        <v>880</v>
      </c>
      <c r="E16" s="727"/>
      <c r="F16" s="783"/>
      <c r="G16" s="783"/>
      <c r="H16" s="783"/>
      <c r="I16" s="783"/>
      <c r="J16" s="783"/>
      <c r="K16" s="783"/>
      <c r="L16" s="783"/>
      <c r="M16" s="783"/>
      <c r="N16" s="783"/>
      <c r="O16" s="783"/>
      <c r="P16" s="784"/>
      <c r="Q16" s="135">
        <f t="shared" si="3"/>
        <v>0</v>
      </c>
    </row>
    <row r="17" spans="1:17" x14ac:dyDescent="0.2">
      <c r="A17" s="115">
        <f t="shared" ref="A17:A89" si="4">A16+1</f>
        <v>3</v>
      </c>
      <c r="B17" s="688" t="s">
        <v>13</v>
      </c>
      <c r="C17" s="144" t="str">
        <f t="shared" si="2"/>
        <v>П1125</v>
      </c>
      <c r="D17" s="145" t="s">
        <v>880</v>
      </c>
      <c r="E17" s="727"/>
      <c r="F17" s="783"/>
      <c r="G17" s="783"/>
      <c r="H17" s="783"/>
      <c r="I17" s="783"/>
      <c r="J17" s="783"/>
      <c r="K17" s="783"/>
      <c r="L17" s="783"/>
      <c r="M17" s="783"/>
      <c r="N17" s="783"/>
      <c r="O17" s="783"/>
      <c r="P17" s="784"/>
      <c r="Q17" s="135">
        <f t="shared" si="3"/>
        <v>0</v>
      </c>
    </row>
    <row r="18" spans="1:17" x14ac:dyDescent="0.2">
      <c r="A18" s="115">
        <f t="shared" si="4"/>
        <v>4</v>
      </c>
      <c r="B18" s="688" t="s">
        <v>14</v>
      </c>
      <c r="C18" s="144" t="str">
        <f t="shared" si="2"/>
        <v>П1126</v>
      </c>
      <c r="D18" s="145" t="s">
        <v>880</v>
      </c>
      <c r="E18" s="727"/>
      <c r="F18" s="783"/>
      <c r="G18" s="783"/>
      <c r="H18" s="783"/>
      <c r="I18" s="783"/>
      <c r="J18" s="783"/>
      <c r="K18" s="783"/>
      <c r="L18" s="783"/>
      <c r="M18" s="783"/>
      <c r="N18" s="783"/>
      <c r="O18" s="783"/>
      <c r="P18" s="784"/>
      <c r="Q18" s="135">
        <f t="shared" si="3"/>
        <v>0</v>
      </c>
    </row>
    <row r="19" spans="1:17" x14ac:dyDescent="0.2">
      <c r="A19" s="115">
        <f t="shared" si="4"/>
        <v>5</v>
      </c>
      <c r="B19" s="688" t="s">
        <v>15</v>
      </c>
      <c r="C19" s="144" t="str">
        <f t="shared" si="2"/>
        <v>П1127</v>
      </c>
      <c r="D19" s="145" t="s">
        <v>880</v>
      </c>
      <c r="E19" s="727"/>
      <c r="F19" s="783"/>
      <c r="G19" s="783"/>
      <c r="H19" s="783"/>
      <c r="I19" s="783"/>
      <c r="J19" s="783"/>
      <c r="K19" s="783"/>
      <c r="L19" s="783"/>
      <c r="M19" s="783"/>
      <c r="N19" s="783"/>
      <c r="O19" s="783"/>
      <c r="P19" s="784"/>
      <c r="Q19" s="135">
        <f t="shared" si="3"/>
        <v>0</v>
      </c>
    </row>
    <row r="20" spans="1:17" x14ac:dyDescent="0.2">
      <c r="A20" s="115">
        <f t="shared" si="4"/>
        <v>6</v>
      </c>
      <c r="B20" s="688" t="s">
        <v>16</v>
      </c>
      <c r="C20" s="144" t="str">
        <f t="shared" si="2"/>
        <v>П1128</v>
      </c>
      <c r="D20" s="145" t="s">
        <v>880</v>
      </c>
      <c r="E20" s="727"/>
      <c r="F20" s="783"/>
      <c r="G20" s="783"/>
      <c r="H20" s="783"/>
      <c r="I20" s="783"/>
      <c r="J20" s="783"/>
      <c r="K20" s="783"/>
      <c r="L20" s="783"/>
      <c r="M20" s="783"/>
      <c r="N20" s="783"/>
      <c r="O20" s="783"/>
      <c r="P20" s="784"/>
      <c r="Q20" s="135">
        <f t="shared" si="3"/>
        <v>0</v>
      </c>
    </row>
    <row r="21" spans="1:17" x14ac:dyDescent="0.2">
      <c r="A21" s="115">
        <f t="shared" si="4"/>
        <v>7</v>
      </c>
      <c r="B21" s="688" t="s">
        <v>17</v>
      </c>
      <c r="C21" s="144" t="str">
        <f t="shared" si="2"/>
        <v>П1129</v>
      </c>
      <c r="D21" s="145" t="s">
        <v>880</v>
      </c>
      <c r="E21" s="727"/>
      <c r="F21" s="783"/>
      <c r="G21" s="783"/>
      <c r="H21" s="783"/>
      <c r="I21" s="783"/>
      <c r="J21" s="783"/>
      <c r="K21" s="783"/>
      <c r="L21" s="783"/>
      <c r="M21" s="783"/>
      <c r="N21" s="783"/>
      <c r="O21" s="783"/>
      <c r="P21" s="784"/>
      <c r="Q21" s="135">
        <f t="shared" si="3"/>
        <v>0</v>
      </c>
    </row>
    <row r="22" spans="1:17" x14ac:dyDescent="0.2">
      <c r="A22" s="115">
        <f>A21+1</f>
        <v>8</v>
      </c>
      <c r="B22" s="688" t="s">
        <v>539</v>
      </c>
      <c r="C22" s="144" t="str">
        <f t="shared" si="2"/>
        <v>П1130</v>
      </c>
      <c r="D22" s="145" t="s">
        <v>880</v>
      </c>
      <c r="E22" s="727"/>
      <c r="F22" s="783"/>
      <c r="G22" s="783"/>
      <c r="H22" s="783"/>
      <c r="I22" s="783"/>
      <c r="J22" s="783"/>
      <c r="K22" s="783"/>
      <c r="L22" s="783"/>
      <c r="M22" s="783"/>
      <c r="N22" s="783"/>
      <c r="O22" s="783"/>
      <c r="P22" s="784"/>
      <c r="Q22" s="135">
        <f>SUM(E22:P22)</f>
        <v>0</v>
      </c>
    </row>
    <row r="23" spans="1:17" x14ac:dyDescent="0.2">
      <c r="A23" s="115">
        <f>A22+1</f>
        <v>9</v>
      </c>
      <c r="B23" s="688" t="s">
        <v>19</v>
      </c>
      <c r="C23" s="144" t="str">
        <f t="shared" si="2"/>
        <v>П1132</v>
      </c>
      <c r="D23" s="145" t="s">
        <v>880</v>
      </c>
      <c r="E23" s="727"/>
      <c r="F23" s="783"/>
      <c r="G23" s="783"/>
      <c r="H23" s="783"/>
      <c r="I23" s="783"/>
      <c r="J23" s="783"/>
      <c r="K23" s="783"/>
      <c r="L23" s="783"/>
      <c r="M23" s="783"/>
      <c r="N23" s="783"/>
      <c r="O23" s="783"/>
      <c r="P23" s="784"/>
      <c r="Q23" s="135">
        <f t="shared" si="3"/>
        <v>0</v>
      </c>
    </row>
    <row r="24" spans="1:17" x14ac:dyDescent="0.2">
      <c r="A24" s="115">
        <f t="shared" si="4"/>
        <v>10</v>
      </c>
      <c r="B24" s="688" t="s">
        <v>20</v>
      </c>
      <c r="C24" s="144" t="str">
        <f t="shared" si="2"/>
        <v>П1133</v>
      </c>
      <c r="D24" s="145" t="s">
        <v>880</v>
      </c>
      <c r="E24" s="727"/>
      <c r="F24" s="783"/>
      <c r="G24" s="783"/>
      <c r="H24" s="783"/>
      <c r="I24" s="783"/>
      <c r="J24" s="783"/>
      <c r="K24" s="783"/>
      <c r="L24" s="783"/>
      <c r="M24" s="783"/>
      <c r="N24" s="783"/>
      <c r="O24" s="783"/>
      <c r="P24" s="784"/>
      <c r="Q24" s="135">
        <f t="shared" si="3"/>
        <v>0</v>
      </c>
    </row>
    <row r="25" spans="1:17" x14ac:dyDescent="0.2">
      <c r="A25" s="115">
        <f t="shared" si="4"/>
        <v>11</v>
      </c>
      <c r="B25" s="688" t="s">
        <v>21</v>
      </c>
      <c r="C25" s="144" t="str">
        <f t="shared" si="2"/>
        <v>П1134</v>
      </c>
      <c r="D25" s="145" t="s">
        <v>880</v>
      </c>
      <c r="E25" s="727"/>
      <c r="F25" s="783"/>
      <c r="G25" s="783"/>
      <c r="H25" s="783"/>
      <c r="I25" s="783"/>
      <c r="J25" s="783"/>
      <c r="K25" s="783"/>
      <c r="L25" s="783"/>
      <c r="M25" s="783"/>
      <c r="N25" s="783"/>
      <c r="O25" s="783"/>
      <c r="P25" s="784"/>
      <c r="Q25" s="135">
        <f t="shared" si="3"/>
        <v>0</v>
      </c>
    </row>
    <row r="26" spans="1:17" x14ac:dyDescent="0.2">
      <c r="A26" s="115">
        <f t="shared" si="4"/>
        <v>12</v>
      </c>
      <c r="B26" s="688" t="s">
        <v>22</v>
      </c>
      <c r="C26" s="144" t="str">
        <f t="shared" si="2"/>
        <v>П1135</v>
      </c>
      <c r="D26" s="145" t="s">
        <v>880</v>
      </c>
      <c r="E26" s="727"/>
      <c r="F26" s="783"/>
      <c r="G26" s="783"/>
      <c r="H26" s="783"/>
      <c r="I26" s="783"/>
      <c r="J26" s="783"/>
      <c r="K26" s="783"/>
      <c r="L26" s="783"/>
      <c r="M26" s="783"/>
      <c r="N26" s="783"/>
      <c r="O26" s="783"/>
      <c r="P26" s="784"/>
      <c r="Q26" s="135">
        <f t="shared" si="3"/>
        <v>0</v>
      </c>
    </row>
    <row r="27" spans="1:17" x14ac:dyDescent="0.2">
      <c r="A27" s="115">
        <f t="shared" si="4"/>
        <v>13</v>
      </c>
      <c r="B27" s="688" t="s">
        <v>23</v>
      </c>
      <c r="C27" s="144" t="str">
        <f t="shared" si="2"/>
        <v>П1136</v>
      </c>
      <c r="D27" s="145" t="s">
        <v>880</v>
      </c>
      <c r="E27" s="727"/>
      <c r="F27" s="783"/>
      <c r="G27" s="783"/>
      <c r="H27" s="783"/>
      <c r="I27" s="783"/>
      <c r="J27" s="783"/>
      <c r="K27" s="783"/>
      <c r="L27" s="783"/>
      <c r="M27" s="783"/>
      <c r="N27" s="783"/>
      <c r="O27" s="783"/>
      <c r="P27" s="784"/>
      <c r="Q27" s="135">
        <f t="shared" si="3"/>
        <v>0</v>
      </c>
    </row>
    <row r="28" spans="1:17" x14ac:dyDescent="0.2">
      <c r="A28" s="115">
        <f t="shared" si="4"/>
        <v>14</v>
      </c>
      <c r="B28" s="688" t="s">
        <v>24</v>
      </c>
      <c r="C28" s="144" t="str">
        <f t="shared" si="2"/>
        <v>П1137</v>
      </c>
      <c r="D28" s="145" t="s">
        <v>880</v>
      </c>
      <c r="E28" s="727"/>
      <c r="F28" s="783"/>
      <c r="G28" s="783"/>
      <c r="H28" s="783"/>
      <c r="I28" s="783"/>
      <c r="J28" s="783"/>
      <c r="K28" s="783"/>
      <c r="L28" s="783"/>
      <c r="M28" s="783"/>
      <c r="N28" s="783"/>
      <c r="O28" s="783"/>
      <c r="P28" s="784"/>
      <c r="Q28" s="135">
        <f t="shared" si="3"/>
        <v>0</v>
      </c>
    </row>
    <row r="29" spans="1:17" x14ac:dyDescent="0.2">
      <c r="A29" s="115">
        <f t="shared" si="4"/>
        <v>15</v>
      </c>
      <c r="B29" s="688" t="s">
        <v>25</v>
      </c>
      <c r="C29" s="144" t="str">
        <f t="shared" si="2"/>
        <v>П1138</v>
      </c>
      <c r="D29" s="145" t="s">
        <v>880</v>
      </c>
      <c r="E29" s="727"/>
      <c r="F29" s="783"/>
      <c r="G29" s="783"/>
      <c r="H29" s="783"/>
      <c r="I29" s="783"/>
      <c r="J29" s="783"/>
      <c r="K29" s="783"/>
      <c r="L29" s="783"/>
      <c r="M29" s="783"/>
      <c r="N29" s="783"/>
      <c r="O29" s="783"/>
      <c r="P29" s="784"/>
      <c r="Q29" s="135">
        <f t="shared" si="3"/>
        <v>0</v>
      </c>
    </row>
    <row r="30" spans="1:17" x14ac:dyDescent="0.2">
      <c r="A30" s="115">
        <f t="shared" si="4"/>
        <v>16</v>
      </c>
      <c r="B30" s="688" t="s">
        <v>26</v>
      </c>
      <c r="C30" s="144" t="str">
        <f t="shared" si="2"/>
        <v>П1139</v>
      </c>
      <c r="D30" s="145" t="s">
        <v>880</v>
      </c>
      <c r="E30" s="727"/>
      <c r="F30" s="783"/>
      <c r="G30" s="783"/>
      <c r="H30" s="783"/>
      <c r="I30" s="783"/>
      <c r="J30" s="783"/>
      <c r="K30" s="783"/>
      <c r="L30" s="783"/>
      <c r="M30" s="783"/>
      <c r="N30" s="783"/>
      <c r="O30" s="783"/>
      <c r="P30" s="784"/>
      <c r="Q30" s="135">
        <f t="shared" si="3"/>
        <v>0</v>
      </c>
    </row>
    <row r="31" spans="1:17" x14ac:dyDescent="0.2">
      <c r="A31" s="115">
        <f>A30+1</f>
        <v>17</v>
      </c>
      <c r="B31" s="688" t="s">
        <v>602</v>
      </c>
      <c r="C31" s="144" t="str">
        <f t="shared" si="2"/>
        <v>П1140</v>
      </c>
      <c r="D31" s="145" t="s">
        <v>880</v>
      </c>
      <c r="E31" s="727"/>
      <c r="F31" s="783"/>
      <c r="G31" s="783"/>
      <c r="H31" s="783"/>
      <c r="I31" s="783"/>
      <c r="J31" s="783"/>
      <c r="K31" s="783"/>
      <c r="L31" s="783"/>
      <c r="M31" s="783"/>
      <c r="N31" s="783"/>
      <c r="O31" s="783"/>
      <c r="P31" s="784"/>
      <c r="Q31" s="135">
        <f>SUM(E31:P31)</f>
        <v>0</v>
      </c>
    </row>
    <row r="32" spans="1:17" x14ac:dyDescent="0.2">
      <c r="A32" s="115">
        <f>A31+1</f>
        <v>18</v>
      </c>
      <c r="B32" s="688" t="s">
        <v>603</v>
      </c>
      <c r="C32" s="144" t="str">
        <f t="shared" si="2"/>
        <v>П1141</v>
      </c>
      <c r="D32" s="145" t="s">
        <v>880</v>
      </c>
      <c r="E32" s="727"/>
      <c r="F32" s="783"/>
      <c r="G32" s="783"/>
      <c r="H32" s="783"/>
      <c r="I32" s="783"/>
      <c r="J32" s="783"/>
      <c r="K32" s="783"/>
      <c r="L32" s="783"/>
      <c r="M32" s="783"/>
      <c r="N32" s="783"/>
      <c r="O32" s="783"/>
      <c r="P32" s="784"/>
      <c r="Q32" s="135">
        <f>SUM(E32:P32)</f>
        <v>0</v>
      </c>
    </row>
    <row r="33" spans="1:17" x14ac:dyDescent="0.2">
      <c r="A33" s="115">
        <f>A32+1</f>
        <v>19</v>
      </c>
      <c r="B33" s="688" t="s">
        <v>604</v>
      </c>
      <c r="C33" s="144" t="str">
        <f t="shared" si="2"/>
        <v>П1142</v>
      </c>
      <c r="D33" s="145" t="s">
        <v>880</v>
      </c>
      <c r="E33" s="727"/>
      <c r="F33" s="783"/>
      <c r="G33" s="783"/>
      <c r="H33" s="783"/>
      <c r="I33" s="783"/>
      <c r="J33" s="783"/>
      <c r="K33" s="783"/>
      <c r="L33" s="783"/>
      <c r="M33" s="783"/>
      <c r="N33" s="783"/>
      <c r="O33" s="783"/>
      <c r="P33" s="784"/>
      <c r="Q33" s="135">
        <f>SUM(E33:P33)</f>
        <v>0</v>
      </c>
    </row>
    <row r="34" spans="1:17" x14ac:dyDescent="0.2">
      <c r="A34" s="115">
        <f>A33+1</f>
        <v>20</v>
      </c>
      <c r="B34" s="688" t="s">
        <v>538</v>
      </c>
      <c r="C34" s="144" t="str">
        <f t="shared" si="2"/>
        <v>П1143</v>
      </c>
      <c r="D34" s="145" t="s">
        <v>880</v>
      </c>
      <c r="E34" s="727"/>
      <c r="F34" s="783"/>
      <c r="G34" s="783"/>
      <c r="H34" s="783"/>
      <c r="I34" s="783"/>
      <c r="J34" s="783"/>
      <c r="K34" s="783"/>
      <c r="L34" s="783"/>
      <c r="M34" s="783"/>
      <c r="N34" s="783"/>
      <c r="O34" s="783"/>
      <c r="P34" s="784"/>
      <c r="Q34" s="135">
        <f>SUM(E34:P34)</f>
        <v>0</v>
      </c>
    </row>
    <row r="35" spans="1:17" x14ac:dyDescent="0.2">
      <c r="A35" s="115">
        <f>A34+1</f>
        <v>21</v>
      </c>
      <c r="B35" s="688" t="s">
        <v>53</v>
      </c>
      <c r="C35" s="144" t="str">
        <f t="shared" si="2"/>
        <v>П1145</v>
      </c>
      <c r="D35" s="145" t="s">
        <v>880</v>
      </c>
      <c r="E35" s="727"/>
      <c r="F35" s="783"/>
      <c r="G35" s="783"/>
      <c r="H35" s="783"/>
      <c r="I35" s="783"/>
      <c r="J35" s="783"/>
      <c r="K35" s="783"/>
      <c r="L35" s="783"/>
      <c r="M35" s="783"/>
      <c r="N35" s="783"/>
      <c r="O35" s="783"/>
      <c r="P35" s="784"/>
      <c r="Q35" s="135">
        <f t="shared" si="3"/>
        <v>0</v>
      </c>
    </row>
    <row r="36" spans="1:17" x14ac:dyDescent="0.2">
      <c r="A36" s="115">
        <f t="shared" si="4"/>
        <v>22</v>
      </c>
      <c r="B36" s="688" t="s">
        <v>54</v>
      </c>
      <c r="C36" s="144" t="str">
        <f t="shared" si="2"/>
        <v>П1146</v>
      </c>
      <c r="D36" s="145" t="s">
        <v>880</v>
      </c>
      <c r="E36" s="727"/>
      <c r="F36" s="783"/>
      <c r="G36" s="783"/>
      <c r="H36" s="783"/>
      <c r="I36" s="783"/>
      <c r="J36" s="783"/>
      <c r="K36" s="783"/>
      <c r="L36" s="783"/>
      <c r="M36" s="783"/>
      <c r="N36" s="783"/>
      <c r="O36" s="783"/>
      <c r="P36" s="784"/>
      <c r="Q36" s="135">
        <f t="shared" si="3"/>
        <v>0</v>
      </c>
    </row>
    <row r="37" spans="1:17" x14ac:dyDescent="0.2">
      <c r="A37" s="115">
        <f t="shared" si="4"/>
        <v>23</v>
      </c>
      <c r="B37" s="688" t="s">
        <v>55</v>
      </c>
      <c r="C37" s="144" t="str">
        <f t="shared" si="2"/>
        <v>П1147</v>
      </c>
      <c r="D37" s="145" t="s">
        <v>880</v>
      </c>
      <c r="E37" s="727"/>
      <c r="F37" s="783"/>
      <c r="G37" s="783"/>
      <c r="H37" s="783"/>
      <c r="I37" s="783"/>
      <c r="J37" s="783"/>
      <c r="K37" s="783"/>
      <c r="L37" s="783"/>
      <c r="M37" s="783"/>
      <c r="N37" s="783"/>
      <c r="O37" s="783"/>
      <c r="P37" s="784"/>
      <c r="Q37" s="135">
        <f t="shared" si="3"/>
        <v>0</v>
      </c>
    </row>
    <row r="38" spans="1:17" x14ac:dyDescent="0.2">
      <c r="A38" s="115">
        <f t="shared" si="4"/>
        <v>24</v>
      </c>
      <c r="B38" s="688" t="s">
        <v>56</v>
      </c>
      <c r="C38" s="144" t="str">
        <f t="shared" si="2"/>
        <v>П1148</v>
      </c>
      <c r="D38" s="145" t="s">
        <v>880</v>
      </c>
      <c r="E38" s="727"/>
      <c r="F38" s="783"/>
      <c r="G38" s="783"/>
      <c r="H38" s="783"/>
      <c r="I38" s="783"/>
      <c r="J38" s="783"/>
      <c r="K38" s="783"/>
      <c r="L38" s="783"/>
      <c r="M38" s="783"/>
      <c r="N38" s="783"/>
      <c r="O38" s="783"/>
      <c r="P38" s="784"/>
      <c r="Q38" s="135">
        <f t="shared" si="3"/>
        <v>0</v>
      </c>
    </row>
    <row r="39" spans="1:17" x14ac:dyDescent="0.2">
      <c r="A39" s="115">
        <f t="shared" si="4"/>
        <v>25</v>
      </c>
      <c r="B39" s="688" t="s">
        <v>57</v>
      </c>
      <c r="C39" s="144" t="str">
        <f t="shared" si="2"/>
        <v>П1149</v>
      </c>
      <c r="D39" s="145" t="s">
        <v>880</v>
      </c>
      <c r="E39" s="727"/>
      <c r="F39" s="783"/>
      <c r="G39" s="783"/>
      <c r="H39" s="783"/>
      <c r="I39" s="783"/>
      <c r="J39" s="783"/>
      <c r="K39" s="783"/>
      <c r="L39" s="783"/>
      <c r="M39" s="783"/>
      <c r="N39" s="783"/>
      <c r="O39" s="783"/>
      <c r="P39" s="784"/>
      <c r="Q39" s="135">
        <f t="shared" si="3"/>
        <v>0</v>
      </c>
    </row>
    <row r="40" spans="1:17" x14ac:dyDescent="0.2">
      <c r="A40" s="115">
        <f t="shared" si="4"/>
        <v>26</v>
      </c>
      <c r="B40" s="688" t="s">
        <v>58</v>
      </c>
      <c r="C40" s="144" t="str">
        <f t="shared" si="2"/>
        <v>П1150</v>
      </c>
      <c r="D40" s="145" t="s">
        <v>880</v>
      </c>
      <c r="E40" s="727"/>
      <c r="F40" s="783"/>
      <c r="G40" s="783"/>
      <c r="H40" s="783"/>
      <c r="I40" s="783"/>
      <c r="J40" s="783"/>
      <c r="K40" s="783"/>
      <c r="L40" s="783"/>
      <c r="M40" s="783"/>
      <c r="N40" s="783"/>
      <c r="O40" s="783"/>
      <c r="P40" s="784"/>
      <c r="Q40" s="135">
        <f t="shared" si="3"/>
        <v>0</v>
      </c>
    </row>
    <row r="41" spans="1:17" x14ac:dyDescent="0.2">
      <c r="A41" s="115">
        <f t="shared" si="4"/>
        <v>27</v>
      </c>
      <c r="B41" s="688" t="s">
        <v>59</v>
      </c>
      <c r="C41" s="144" t="str">
        <f t="shared" si="2"/>
        <v>П1151</v>
      </c>
      <c r="D41" s="145" t="s">
        <v>880</v>
      </c>
      <c r="E41" s="727"/>
      <c r="F41" s="783"/>
      <c r="G41" s="783"/>
      <c r="H41" s="783"/>
      <c r="I41" s="783"/>
      <c r="J41" s="783"/>
      <c r="K41" s="783"/>
      <c r="L41" s="783"/>
      <c r="M41" s="783"/>
      <c r="N41" s="783"/>
      <c r="O41" s="783"/>
      <c r="P41" s="784"/>
      <c r="Q41" s="135">
        <f t="shared" si="3"/>
        <v>0</v>
      </c>
    </row>
    <row r="42" spans="1:17" x14ac:dyDescent="0.2">
      <c r="A42" s="115">
        <f>A41+1</f>
        <v>28</v>
      </c>
      <c r="B42" s="688" t="s">
        <v>605</v>
      </c>
      <c r="C42" s="144" t="str">
        <f t="shared" si="2"/>
        <v>П1152</v>
      </c>
      <c r="D42" s="145" t="s">
        <v>880</v>
      </c>
      <c r="E42" s="727"/>
      <c r="F42" s="783"/>
      <c r="G42" s="783"/>
      <c r="H42" s="783"/>
      <c r="I42" s="783"/>
      <c r="J42" s="783"/>
      <c r="K42" s="783"/>
      <c r="L42" s="783"/>
      <c r="M42" s="783"/>
      <c r="N42" s="783"/>
      <c r="O42" s="783"/>
      <c r="P42" s="784"/>
      <c r="Q42" s="135">
        <f>SUM(E42:P42)</f>
        <v>0</v>
      </c>
    </row>
    <row r="43" spans="1:17" x14ac:dyDescent="0.2">
      <c r="A43" s="115">
        <f>A42+1</f>
        <v>29</v>
      </c>
      <c r="B43" s="688" t="s">
        <v>60</v>
      </c>
      <c r="C43" s="144" t="str">
        <f t="shared" si="2"/>
        <v>П1154</v>
      </c>
      <c r="D43" s="145" t="s">
        <v>880</v>
      </c>
      <c r="E43" s="727"/>
      <c r="F43" s="783"/>
      <c r="G43" s="783"/>
      <c r="H43" s="783"/>
      <c r="I43" s="783"/>
      <c r="J43" s="783"/>
      <c r="K43" s="783"/>
      <c r="L43" s="783"/>
      <c r="M43" s="783"/>
      <c r="N43" s="783"/>
      <c r="O43" s="783"/>
      <c r="P43" s="784"/>
      <c r="Q43" s="135">
        <f t="shared" si="3"/>
        <v>0</v>
      </c>
    </row>
    <row r="44" spans="1:17" x14ac:dyDescent="0.2">
      <c r="A44" s="115">
        <f>A43+1</f>
        <v>30</v>
      </c>
      <c r="B44" s="688" t="s">
        <v>536</v>
      </c>
      <c r="C44" s="144" t="str">
        <f t="shared" si="2"/>
        <v>П1155</v>
      </c>
      <c r="D44" s="145" t="s">
        <v>880</v>
      </c>
      <c r="E44" s="727"/>
      <c r="F44" s="783"/>
      <c r="G44" s="783"/>
      <c r="H44" s="783"/>
      <c r="I44" s="783"/>
      <c r="J44" s="783"/>
      <c r="K44" s="783"/>
      <c r="L44" s="783"/>
      <c r="M44" s="783"/>
      <c r="N44" s="783"/>
      <c r="O44" s="783"/>
      <c r="P44" s="784"/>
      <c r="Q44" s="135">
        <f>SUM(E44:P44)</f>
        <v>0</v>
      </c>
    </row>
    <row r="45" spans="1:17" x14ac:dyDescent="0.2">
      <c r="A45" s="115">
        <f>A44+1</f>
        <v>31</v>
      </c>
      <c r="B45" s="688" t="s">
        <v>537</v>
      </c>
      <c r="C45" s="144" t="str">
        <f t="shared" si="2"/>
        <v>П1156</v>
      </c>
      <c r="D45" s="145" t="s">
        <v>880</v>
      </c>
      <c r="E45" s="727"/>
      <c r="F45" s="783"/>
      <c r="G45" s="783"/>
      <c r="H45" s="783"/>
      <c r="I45" s="783"/>
      <c r="J45" s="783"/>
      <c r="K45" s="783"/>
      <c r="L45" s="783"/>
      <c r="M45" s="783"/>
      <c r="N45" s="783"/>
      <c r="O45" s="783"/>
      <c r="P45" s="784"/>
      <c r="Q45" s="135">
        <f>SUM(E45:P45)</f>
        <v>0</v>
      </c>
    </row>
    <row r="46" spans="1:17" x14ac:dyDescent="0.2">
      <c r="A46" s="115">
        <f>A45+1</f>
        <v>32</v>
      </c>
      <c r="B46" s="688" t="s">
        <v>62</v>
      </c>
      <c r="C46" s="144" t="str">
        <f t="shared" si="2"/>
        <v>П1159</v>
      </c>
      <c r="D46" s="145" t="s">
        <v>880</v>
      </c>
      <c r="E46" s="727"/>
      <c r="F46" s="783"/>
      <c r="G46" s="783"/>
      <c r="H46" s="783"/>
      <c r="I46" s="783"/>
      <c r="J46" s="783"/>
      <c r="K46" s="783"/>
      <c r="L46" s="783"/>
      <c r="M46" s="783"/>
      <c r="N46" s="783"/>
      <c r="O46" s="783"/>
      <c r="P46" s="784"/>
      <c r="Q46" s="135">
        <f t="shared" si="3"/>
        <v>0</v>
      </c>
    </row>
    <row r="47" spans="1:17" x14ac:dyDescent="0.2">
      <c r="A47" s="115">
        <f t="shared" si="4"/>
        <v>33</v>
      </c>
      <c r="B47" s="688" t="s">
        <v>63</v>
      </c>
      <c r="C47" s="144" t="str">
        <f t="shared" si="2"/>
        <v>П1160</v>
      </c>
      <c r="D47" s="145" t="s">
        <v>880</v>
      </c>
      <c r="E47" s="727"/>
      <c r="F47" s="783"/>
      <c r="G47" s="783"/>
      <c r="H47" s="783"/>
      <c r="I47" s="783"/>
      <c r="J47" s="783"/>
      <c r="K47" s="783"/>
      <c r="L47" s="783"/>
      <c r="M47" s="783"/>
      <c r="N47" s="783"/>
      <c r="O47" s="783"/>
      <c r="P47" s="784"/>
      <c r="Q47" s="135">
        <f t="shared" si="3"/>
        <v>0</v>
      </c>
    </row>
    <row r="48" spans="1:17" x14ac:dyDescent="0.2">
      <c r="A48" s="115">
        <f t="shared" si="4"/>
        <v>34</v>
      </c>
      <c r="B48" s="688" t="s">
        <v>64</v>
      </c>
      <c r="C48" s="144" t="str">
        <f t="shared" si="2"/>
        <v>П1161</v>
      </c>
      <c r="D48" s="145" t="s">
        <v>880</v>
      </c>
      <c r="E48" s="727"/>
      <c r="F48" s="783"/>
      <c r="G48" s="783"/>
      <c r="H48" s="783"/>
      <c r="I48" s="783"/>
      <c r="J48" s="783"/>
      <c r="K48" s="783"/>
      <c r="L48" s="783"/>
      <c r="M48" s="783"/>
      <c r="N48" s="783"/>
      <c r="O48" s="783"/>
      <c r="P48" s="784"/>
      <c r="Q48" s="135">
        <f t="shared" si="3"/>
        <v>0</v>
      </c>
    </row>
    <row r="49" spans="1:17" x14ac:dyDescent="0.2">
      <c r="A49" s="115">
        <f t="shared" si="4"/>
        <v>35</v>
      </c>
      <c r="B49" s="688" t="s">
        <v>66</v>
      </c>
      <c r="C49" s="144" t="str">
        <f t="shared" si="2"/>
        <v>П1163</v>
      </c>
      <c r="D49" s="145" t="s">
        <v>880</v>
      </c>
      <c r="E49" s="727"/>
      <c r="F49" s="783"/>
      <c r="G49" s="783"/>
      <c r="H49" s="783"/>
      <c r="I49" s="783"/>
      <c r="J49" s="783"/>
      <c r="K49" s="783"/>
      <c r="L49" s="783"/>
      <c r="M49" s="783"/>
      <c r="N49" s="783"/>
      <c r="O49" s="783"/>
      <c r="P49" s="784"/>
      <c r="Q49" s="135">
        <f t="shared" si="3"/>
        <v>0</v>
      </c>
    </row>
    <row r="50" spans="1:17" x14ac:dyDescent="0.2">
      <c r="A50" s="115">
        <f t="shared" si="4"/>
        <v>36</v>
      </c>
      <c r="B50" s="688" t="s">
        <v>67</v>
      </c>
      <c r="C50" s="144" t="str">
        <f t="shared" si="2"/>
        <v>П1164</v>
      </c>
      <c r="D50" s="145" t="s">
        <v>880</v>
      </c>
      <c r="E50" s="727"/>
      <c r="F50" s="783"/>
      <c r="G50" s="783"/>
      <c r="H50" s="783"/>
      <c r="I50" s="783"/>
      <c r="J50" s="783"/>
      <c r="K50" s="783"/>
      <c r="L50" s="783"/>
      <c r="M50" s="783"/>
      <c r="N50" s="783"/>
      <c r="O50" s="783"/>
      <c r="P50" s="784"/>
      <c r="Q50" s="135">
        <f t="shared" si="3"/>
        <v>0</v>
      </c>
    </row>
    <row r="51" spans="1:17" x14ac:dyDescent="0.2">
      <c r="A51" s="115">
        <f t="shared" si="4"/>
        <v>37</v>
      </c>
      <c r="B51" s="688" t="s">
        <v>68</v>
      </c>
      <c r="C51" s="144" t="str">
        <f t="shared" si="2"/>
        <v>П1165</v>
      </c>
      <c r="D51" s="145" t="s">
        <v>880</v>
      </c>
      <c r="E51" s="727"/>
      <c r="F51" s="783"/>
      <c r="G51" s="783"/>
      <c r="H51" s="783"/>
      <c r="I51" s="783"/>
      <c r="J51" s="783"/>
      <c r="K51" s="783"/>
      <c r="L51" s="783"/>
      <c r="M51" s="783"/>
      <c r="N51" s="783"/>
      <c r="O51" s="783"/>
      <c r="P51" s="784"/>
      <c r="Q51" s="135">
        <f t="shared" si="3"/>
        <v>0</v>
      </c>
    </row>
    <row r="52" spans="1:17" x14ac:dyDescent="0.2">
      <c r="A52" s="115">
        <f t="shared" si="4"/>
        <v>38</v>
      </c>
      <c r="B52" s="688" t="s">
        <v>69</v>
      </c>
      <c r="C52" s="144" t="str">
        <f t="shared" si="2"/>
        <v>П1166</v>
      </c>
      <c r="D52" s="145" t="s">
        <v>880</v>
      </c>
      <c r="E52" s="727"/>
      <c r="F52" s="783"/>
      <c r="G52" s="783"/>
      <c r="H52" s="783"/>
      <c r="I52" s="783"/>
      <c r="J52" s="783"/>
      <c r="K52" s="783"/>
      <c r="L52" s="783"/>
      <c r="M52" s="783"/>
      <c r="N52" s="783"/>
      <c r="O52" s="783"/>
      <c r="P52" s="784"/>
      <c r="Q52" s="135">
        <f t="shared" si="3"/>
        <v>0</v>
      </c>
    </row>
    <row r="53" spans="1:17" x14ac:dyDescent="0.2">
      <c r="A53" s="115">
        <f t="shared" si="4"/>
        <v>39</v>
      </c>
      <c r="B53" s="688" t="s">
        <v>70</v>
      </c>
      <c r="C53" s="144" t="str">
        <f t="shared" si="2"/>
        <v>П1167</v>
      </c>
      <c r="D53" s="145" t="s">
        <v>880</v>
      </c>
      <c r="E53" s="727"/>
      <c r="F53" s="783"/>
      <c r="G53" s="783"/>
      <c r="H53" s="783"/>
      <c r="I53" s="783"/>
      <c r="J53" s="783"/>
      <c r="K53" s="783"/>
      <c r="L53" s="783"/>
      <c r="M53" s="783"/>
      <c r="N53" s="783"/>
      <c r="O53" s="783"/>
      <c r="P53" s="784"/>
      <c r="Q53" s="135">
        <f t="shared" si="3"/>
        <v>0</v>
      </c>
    </row>
    <row r="54" spans="1:17" x14ac:dyDescent="0.2">
      <c r="A54" s="115">
        <f t="shared" si="4"/>
        <v>40</v>
      </c>
      <c r="B54" s="688" t="s">
        <v>71</v>
      </c>
      <c r="C54" s="144" t="str">
        <f t="shared" si="2"/>
        <v>П1168</v>
      </c>
      <c r="D54" s="145" t="s">
        <v>880</v>
      </c>
      <c r="E54" s="727"/>
      <c r="F54" s="783"/>
      <c r="G54" s="783"/>
      <c r="H54" s="783"/>
      <c r="I54" s="783"/>
      <c r="J54" s="783"/>
      <c r="K54" s="783"/>
      <c r="L54" s="783"/>
      <c r="M54" s="783"/>
      <c r="N54" s="783"/>
      <c r="O54" s="783"/>
      <c r="P54" s="784"/>
      <c r="Q54" s="135">
        <f t="shared" si="3"/>
        <v>0</v>
      </c>
    </row>
    <row r="55" spans="1:17" x14ac:dyDescent="0.2">
      <c r="A55" s="115">
        <f t="shared" si="4"/>
        <v>41</v>
      </c>
      <c r="B55" s="688" t="s">
        <v>74</v>
      </c>
      <c r="C55" s="144" t="str">
        <f t="shared" si="2"/>
        <v>П1172</v>
      </c>
      <c r="D55" s="145" t="s">
        <v>880</v>
      </c>
      <c r="E55" s="727"/>
      <c r="F55" s="783"/>
      <c r="G55" s="783"/>
      <c r="H55" s="783"/>
      <c r="I55" s="783"/>
      <c r="J55" s="783"/>
      <c r="K55" s="783"/>
      <c r="L55" s="783"/>
      <c r="M55" s="783"/>
      <c r="N55" s="783"/>
      <c r="O55" s="783"/>
      <c r="P55" s="784"/>
      <c r="Q55" s="135">
        <f t="shared" si="3"/>
        <v>0</v>
      </c>
    </row>
    <row r="56" spans="1:17" x14ac:dyDescent="0.2">
      <c r="A56" s="115">
        <f t="shared" si="4"/>
        <v>42</v>
      </c>
      <c r="B56" s="688" t="s">
        <v>83</v>
      </c>
      <c r="C56" s="144" t="str">
        <f t="shared" si="2"/>
        <v>П1177</v>
      </c>
      <c r="D56" s="145" t="s">
        <v>880</v>
      </c>
      <c r="E56" s="727"/>
      <c r="F56" s="783"/>
      <c r="G56" s="783"/>
      <c r="H56" s="783"/>
      <c r="I56" s="783"/>
      <c r="J56" s="783"/>
      <c r="K56" s="783"/>
      <c r="L56" s="783"/>
      <c r="M56" s="783"/>
      <c r="N56" s="783"/>
      <c r="O56" s="783"/>
      <c r="P56" s="784"/>
      <c r="Q56" s="135">
        <f t="shared" si="3"/>
        <v>0</v>
      </c>
    </row>
    <row r="57" spans="1:17" hidden="1" x14ac:dyDescent="0.2">
      <c r="A57" s="115">
        <f t="shared" si="4"/>
        <v>43</v>
      </c>
      <c r="B57" s="688" t="s">
        <v>86</v>
      </c>
      <c r="C57" s="144" t="str">
        <f t="shared" si="2"/>
        <v>П1181</v>
      </c>
      <c r="D57" s="145" t="s">
        <v>880</v>
      </c>
      <c r="E57" s="727"/>
      <c r="F57" s="783"/>
      <c r="G57" s="783"/>
      <c r="H57" s="783"/>
      <c r="I57" s="783"/>
      <c r="J57" s="783"/>
      <c r="K57" s="783"/>
      <c r="L57" s="783"/>
      <c r="M57" s="783"/>
      <c r="N57" s="783"/>
      <c r="O57" s="783"/>
      <c r="P57" s="784"/>
      <c r="Q57" s="135">
        <f t="shared" si="3"/>
        <v>0</v>
      </c>
    </row>
    <row r="58" spans="1:17" hidden="1" x14ac:dyDescent="0.2">
      <c r="A58" s="115">
        <f t="shared" si="4"/>
        <v>44</v>
      </c>
      <c r="B58" s="688" t="s">
        <v>87</v>
      </c>
      <c r="C58" s="144" t="str">
        <f t="shared" si="2"/>
        <v>П1182</v>
      </c>
      <c r="D58" s="145" t="s">
        <v>880</v>
      </c>
      <c r="E58" s="727"/>
      <c r="F58" s="783"/>
      <c r="G58" s="783"/>
      <c r="H58" s="783"/>
      <c r="I58" s="783"/>
      <c r="J58" s="783"/>
      <c r="K58" s="783"/>
      <c r="L58" s="783"/>
      <c r="M58" s="783"/>
      <c r="N58" s="783"/>
      <c r="O58" s="783"/>
      <c r="P58" s="784"/>
      <c r="Q58" s="135">
        <f t="shared" si="3"/>
        <v>0</v>
      </c>
    </row>
    <row r="59" spans="1:17" hidden="1" x14ac:dyDescent="0.2">
      <c r="A59" s="115">
        <f t="shared" si="4"/>
        <v>45</v>
      </c>
      <c r="B59" s="688" t="s">
        <v>88</v>
      </c>
      <c r="C59" s="144" t="str">
        <f t="shared" si="2"/>
        <v>П1183</v>
      </c>
      <c r="D59" s="145" t="s">
        <v>880</v>
      </c>
      <c r="E59" s="727"/>
      <c r="F59" s="783"/>
      <c r="G59" s="783"/>
      <c r="H59" s="783"/>
      <c r="I59" s="783"/>
      <c r="J59" s="783"/>
      <c r="K59" s="783"/>
      <c r="L59" s="783"/>
      <c r="M59" s="783"/>
      <c r="N59" s="783"/>
      <c r="O59" s="783"/>
      <c r="P59" s="784"/>
      <c r="Q59" s="135">
        <f t="shared" si="3"/>
        <v>0</v>
      </c>
    </row>
    <row r="60" spans="1:17" hidden="1" x14ac:dyDescent="0.2">
      <c r="A60" s="115">
        <f t="shared" si="4"/>
        <v>46</v>
      </c>
      <c r="B60" s="688" t="s">
        <v>89</v>
      </c>
      <c r="C60" s="144" t="str">
        <f t="shared" si="2"/>
        <v>П1184</v>
      </c>
      <c r="D60" s="145" t="s">
        <v>880</v>
      </c>
      <c r="E60" s="727"/>
      <c r="F60" s="783"/>
      <c r="G60" s="783"/>
      <c r="H60" s="783"/>
      <c r="I60" s="783"/>
      <c r="J60" s="783"/>
      <c r="K60" s="783"/>
      <c r="L60" s="783"/>
      <c r="M60" s="783"/>
      <c r="N60" s="783"/>
      <c r="O60" s="783"/>
      <c r="P60" s="784"/>
      <c r="Q60" s="135">
        <f t="shared" si="3"/>
        <v>0</v>
      </c>
    </row>
    <row r="61" spans="1:17" hidden="1" x14ac:dyDescent="0.2">
      <c r="A61" s="115">
        <f t="shared" si="4"/>
        <v>47</v>
      </c>
      <c r="B61" s="688" t="s">
        <v>90</v>
      </c>
      <c r="C61" s="144" t="str">
        <f t="shared" si="2"/>
        <v>П1185</v>
      </c>
      <c r="D61" s="145" t="s">
        <v>880</v>
      </c>
      <c r="E61" s="727"/>
      <c r="F61" s="783"/>
      <c r="G61" s="783"/>
      <c r="H61" s="783"/>
      <c r="I61" s="783"/>
      <c r="J61" s="783"/>
      <c r="K61" s="783"/>
      <c r="L61" s="783"/>
      <c r="M61" s="783"/>
      <c r="N61" s="783"/>
      <c r="O61" s="783"/>
      <c r="P61" s="784"/>
      <c r="Q61" s="135">
        <f t="shared" si="3"/>
        <v>0</v>
      </c>
    </row>
    <row r="62" spans="1:17" hidden="1" x14ac:dyDescent="0.2">
      <c r="A62" s="115">
        <f t="shared" si="4"/>
        <v>48</v>
      </c>
      <c r="B62" s="688" t="s">
        <v>91</v>
      </c>
      <c r="C62" s="144" t="str">
        <f t="shared" si="2"/>
        <v>П1186</v>
      </c>
      <c r="D62" s="145" t="s">
        <v>880</v>
      </c>
      <c r="E62" s="727"/>
      <c r="F62" s="783"/>
      <c r="G62" s="783"/>
      <c r="H62" s="783"/>
      <c r="I62" s="783"/>
      <c r="J62" s="783"/>
      <c r="K62" s="783"/>
      <c r="L62" s="783"/>
      <c r="M62" s="783"/>
      <c r="N62" s="783"/>
      <c r="O62" s="783"/>
      <c r="P62" s="784"/>
      <c r="Q62" s="135">
        <f t="shared" si="3"/>
        <v>0</v>
      </c>
    </row>
    <row r="63" spans="1:17" hidden="1" x14ac:dyDescent="0.2">
      <c r="A63" s="115">
        <f t="shared" si="4"/>
        <v>49</v>
      </c>
      <c r="B63" s="688" t="s">
        <v>92</v>
      </c>
      <c r="C63" s="144" t="str">
        <f t="shared" si="2"/>
        <v>П1187</v>
      </c>
      <c r="D63" s="145" t="s">
        <v>880</v>
      </c>
      <c r="E63" s="727"/>
      <c r="F63" s="783"/>
      <c r="G63" s="783"/>
      <c r="H63" s="783"/>
      <c r="I63" s="783"/>
      <c r="J63" s="783"/>
      <c r="K63" s="783"/>
      <c r="L63" s="783"/>
      <c r="M63" s="783"/>
      <c r="N63" s="783"/>
      <c r="O63" s="783"/>
      <c r="P63" s="784"/>
      <c r="Q63" s="135">
        <f t="shared" si="3"/>
        <v>0</v>
      </c>
    </row>
    <row r="64" spans="1:17" hidden="1" x14ac:dyDescent="0.2">
      <c r="A64" s="115">
        <f t="shared" si="4"/>
        <v>50</v>
      </c>
      <c r="B64" s="688" t="s">
        <v>93</v>
      </c>
      <c r="C64" s="144" t="str">
        <f t="shared" si="2"/>
        <v>П1188</v>
      </c>
      <c r="D64" s="145" t="s">
        <v>880</v>
      </c>
      <c r="E64" s="727"/>
      <c r="F64" s="783"/>
      <c r="G64" s="783"/>
      <c r="H64" s="783"/>
      <c r="I64" s="783"/>
      <c r="J64" s="783"/>
      <c r="K64" s="783"/>
      <c r="L64" s="783"/>
      <c r="M64" s="783"/>
      <c r="N64" s="783"/>
      <c r="O64" s="783"/>
      <c r="P64" s="784"/>
      <c r="Q64" s="135">
        <f t="shared" si="3"/>
        <v>0</v>
      </c>
    </row>
    <row r="65" spans="1:17" hidden="1" x14ac:dyDescent="0.2">
      <c r="A65" s="115">
        <f t="shared" si="4"/>
        <v>51</v>
      </c>
      <c r="B65" s="688" t="s">
        <v>94</v>
      </c>
      <c r="C65" s="144" t="str">
        <f t="shared" si="2"/>
        <v>П1189</v>
      </c>
      <c r="D65" s="145" t="s">
        <v>880</v>
      </c>
      <c r="E65" s="727"/>
      <c r="F65" s="783"/>
      <c r="G65" s="783"/>
      <c r="H65" s="783"/>
      <c r="I65" s="783"/>
      <c r="J65" s="783"/>
      <c r="K65" s="783"/>
      <c r="L65" s="783"/>
      <c r="M65" s="783"/>
      <c r="N65" s="783"/>
      <c r="O65" s="783"/>
      <c r="P65" s="784"/>
      <c r="Q65" s="135">
        <f t="shared" si="3"/>
        <v>0</v>
      </c>
    </row>
    <row r="66" spans="1:17" hidden="1" x14ac:dyDescent="0.2">
      <c r="A66" s="115">
        <f t="shared" si="4"/>
        <v>52</v>
      </c>
      <c r="B66" s="688" t="s">
        <v>95</v>
      </c>
      <c r="C66" s="144" t="str">
        <f t="shared" si="2"/>
        <v>П1190</v>
      </c>
      <c r="D66" s="145" t="s">
        <v>880</v>
      </c>
      <c r="E66" s="727"/>
      <c r="F66" s="783"/>
      <c r="G66" s="783"/>
      <c r="H66" s="783"/>
      <c r="I66" s="783"/>
      <c r="J66" s="783"/>
      <c r="K66" s="783"/>
      <c r="L66" s="783"/>
      <c r="M66" s="783"/>
      <c r="N66" s="783"/>
      <c r="O66" s="783"/>
      <c r="P66" s="784"/>
      <c r="Q66" s="135">
        <f t="shared" si="3"/>
        <v>0</v>
      </c>
    </row>
    <row r="67" spans="1:17" hidden="1" x14ac:dyDescent="0.2">
      <c r="A67" s="115">
        <f t="shared" si="4"/>
        <v>53</v>
      </c>
      <c r="B67" s="688" t="s">
        <v>96</v>
      </c>
      <c r="C67" s="144" t="str">
        <f t="shared" si="2"/>
        <v>П1191</v>
      </c>
      <c r="D67" s="145" t="s">
        <v>880</v>
      </c>
      <c r="E67" s="727"/>
      <c r="F67" s="783"/>
      <c r="G67" s="783"/>
      <c r="H67" s="783"/>
      <c r="I67" s="783"/>
      <c r="J67" s="783"/>
      <c r="K67" s="783"/>
      <c r="L67" s="783"/>
      <c r="M67" s="783"/>
      <c r="N67" s="783"/>
      <c r="O67" s="783"/>
      <c r="P67" s="784"/>
      <c r="Q67" s="135">
        <f t="shared" si="3"/>
        <v>0</v>
      </c>
    </row>
    <row r="68" spans="1:17" hidden="1" x14ac:dyDescent="0.2">
      <c r="A68" s="115">
        <f t="shared" si="4"/>
        <v>54</v>
      </c>
      <c r="B68" s="688" t="s">
        <v>97</v>
      </c>
      <c r="C68" s="144" t="str">
        <f t="shared" si="2"/>
        <v>П1192</v>
      </c>
      <c r="D68" s="145" t="s">
        <v>880</v>
      </c>
      <c r="E68" s="727"/>
      <c r="F68" s="783"/>
      <c r="G68" s="783"/>
      <c r="H68" s="783"/>
      <c r="I68" s="783"/>
      <c r="J68" s="783"/>
      <c r="K68" s="783"/>
      <c r="L68" s="783"/>
      <c r="M68" s="783"/>
      <c r="N68" s="783"/>
      <c r="O68" s="783"/>
      <c r="P68" s="784"/>
      <c r="Q68" s="135">
        <f t="shared" si="3"/>
        <v>0</v>
      </c>
    </row>
    <row r="69" spans="1:17" hidden="1" x14ac:dyDescent="0.2">
      <c r="A69" s="115">
        <f t="shared" si="4"/>
        <v>55</v>
      </c>
      <c r="B69" s="688" t="s">
        <v>98</v>
      </c>
      <c r="C69" s="144" t="str">
        <f t="shared" si="2"/>
        <v>П1193</v>
      </c>
      <c r="D69" s="145" t="s">
        <v>880</v>
      </c>
      <c r="E69" s="727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4"/>
      <c r="Q69" s="135">
        <f t="shared" si="3"/>
        <v>0</v>
      </c>
    </row>
    <row r="70" spans="1:17" hidden="1" x14ac:dyDescent="0.2">
      <c r="A70" s="115">
        <f t="shared" si="4"/>
        <v>56</v>
      </c>
      <c r="B70" s="688" t="s">
        <v>99</v>
      </c>
      <c r="C70" s="144" t="str">
        <f t="shared" si="2"/>
        <v>П1194</v>
      </c>
      <c r="D70" s="145" t="s">
        <v>880</v>
      </c>
      <c r="E70" s="727"/>
      <c r="F70" s="783"/>
      <c r="G70" s="783"/>
      <c r="H70" s="783"/>
      <c r="I70" s="783"/>
      <c r="J70" s="783"/>
      <c r="K70" s="783"/>
      <c r="L70" s="783"/>
      <c r="M70" s="783"/>
      <c r="N70" s="783"/>
      <c r="O70" s="783"/>
      <c r="P70" s="784"/>
      <c r="Q70" s="135">
        <f t="shared" si="3"/>
        <v>0</v>
      </c>
    </row>
    <row r="71" spans="1:17" hidden="1" x14ac:dyDescent="0.2">
      <c r="A71" s="115">
        <f t="shared" si="4"/>
        <v>57</v>
      </c>
      <c r="B71" s="688" t="s">
        <v>100</v>
      </c>
      <c r="C71" s="144" t="str">
        <f t="shared" si="2"/>
        <v>П1195</v>
      </c>
      <c r="D71" s="145" t="s">
        <v>880</v>
      </c>
      <c r="E71" s="727"/>
      <c r="F71" s="783"/>
      <c r="G71" s="783"/>
      <c r="H71" s="783"/>
      <c r="I71" s="783"/>
      <c r="J71" s="783"/>
      <c r="K71" s="783"/>
      <c r="L71" s="783"/>
      <c r="M71" s="783"/>
      <c r="N71" s="783"/>
      <c r="O71" s="783"/>
      <c r="P71" s="784"/>
      <c r="Q71" s="135">
        <f t="shared" si="3"/>
        <v>0</v>
      </c>
    </row>
    <row r="72" spans="1:17" hidden="1" x14ac:dyDescent="0.2">
      <c r="A72" s="115">
        <f t="shared" si="4"/>
        <v>58</v>
      </c>
      <c r="B72" s="688" t="s">
        <v>101</v>
      </c>
      <c r="C72" s="144" t="str">
        <f t="shared" si="2"/>
        <v>П1196</v>
      </c>
      <c r="D72" s="145" t="s">
        <v>880</v>
      </c>
      <c r="E72" s="727"/>
      <c r="F72" s="783"/>
      <c r="G72" s="783"/>
      <c r="H72" s="783"/>
      <c r="I72" s="783"/>
      <c r="J72" s="783"/>
      <c r="K72" s="783"/>
      <c r="L72" s="783"/>
      <c r="M72" s="783"/>
      <c r="N72" s="783"/>
      <c r="O72" s="783"/>
      <c r="P72" s="784"/>
      <c r="Q72" s="135">
        <f t="shared" si="3"/>
        <v>0</v>
      </c>
    </row>
    <row r="73" spans="1:17" hidden="1" x14ac:dyDescent="0.2">
      <c r="A73" s="115">
        <f t="shared" si="4"/>
        <v>59</v>
      </c>
      <c r="B73" s="688" t="s">
        <v>102</v>
      </c>
      <c r="C73" s="144" t="str">
        <f t="shared" si="2"/>
        <v>П1197</v>
      </c>
      <c r="D73" s="145" t="s">
        <v>880</v>
      </c>
      <c r="E73" s="727"/>
      <c r="F73" s="783"/>
      <c r="G73" s="783"/>
      <c r="H73" s="783"/>
      <c r="I73" s="783"/>
      <c r="J73" s="783"/>
      <c r="K73" s="783"/>
      <c r="L73" s="783"/>
      <c r="M73" s="783"/>
      <c r="N73" s="783"/>
      <c r="O73" s="783"/>
      <c r="P73" s="784"/>
      <c r="Q73" s="135">
        <f t="shared" si="3"/>
        <v>0</v>
      </c>
    </row>
    <row r="74" spans="1:17" hidden="1" x14ac:dyDescent="0.2">
      <c r="A74" s="115">
        <f t="shared" si="4"/>
        <v>60</v>
      </c>
      <c r="B74" s="688" t="s">
        <v>103</v>
      </c>
      <c r="C74" s="144" t="str">
        <f t="shared" si="2"/>
        <v>П1198</v>
      </c>
      <c r="D74" s="145" t="s">
        <v>880</v>
      </c>
      <c r="E74" s="727"/>
      <c r="F74" s="783"/>
      <c r="G74" s="783"/>
      <c r="H74" s="783"/>
      <c r="I74" s="783"/>
      <c r="J74" s="783"/>
      <c r="K74" s="783"/>
      <c r="L74" s="783"/>
      <c r="M74" s="783"/>
      <c r="N74" s="783"/>
      <c r="O74" s="783"/>
      <c r="P74" s="784"/>
      <c r="Q74" s="135">
        <f t="shared" si="3"/>
        <v>0</v>
      </c>
    </row>
    <row r="75" spans="1:17" hidden="1" x14ac:dyDescent="0.2">
      <c r="A75" s="115">
        <f t="shared" si="4"/>
        <v>61</v>
      </c>
      <c r="B75" s="688" t="s">
        <v>104</v>
      </c>
      <c r="C75" s="144" t="str">
        <f t="shared" si="2"/>
        <v>П1199</v>
      </c>
      <c r="D75" s="145" t="s">
        <v>880</v>
      </c>
      <c r="E75" s="727"/>
      <c r="F75" s="783"/>
      <c r="G75" s="783"/>
      <c r="H75" s="783"/>
      <c r="I75" s="783"/>
      <c r="J75" s="783"/>
      <c r="K75" s="783"/>
      <c r="L75" s="783"/>
      <c r="M75" s="783"/>
      <c r="N75" s="783"/>
      <c r="O75" s="783"/>
      <c r="P75" s="784"/>
      <c r="Q75" s="135">
        <f t="shared" si="3"/>
        <v>0</v>
      </c>
    </row>
    <row r="76" spans="1:17" hidden="1" x14ac:dyDescent="0.2">
      <c r="A76" s="115">
        <f t="shared" si="4"/>
        <v>62</v>
      </c>
      <c r="B76" s="688" t="s">
        <v>105</v>
      </c>
      <c r="C76" s="144" t="str">
        <f t="shared" si="2"/>
        <v>П1200</v>
      </c>
      <c r="D76" s="145" t="s">
        <v>880</v>
      </c>
      <c r="E76" s="727"/>
      <c r="F76" s="783"/>
      <c r="G76" s="783"/>
      <c r="H76" s="783"/>
      <c r="I76" s="783"/>
      <c r="J76" s="783"/>
      <c r="K76" s="783"/>
      <c r="L76" s="783"/>
      <c r="M76" s="783"/>
      <c r="N76" s="783"/>
      <c r="O76" s="783"/>
      <c r="P76" s="784"/>
      <c r="Q76" s="135">
        <f t="shared" si="3"/>
        <v>0</v>
      </c>
    </row>
    <row r="77" spans="1:17" hidden="1" x14ac:dyDescent="0.2">
      <c r="A77" s="115">
        <f t="shared" si="4"/>
        <v>63</v>
      </c>
      <c r="B77" s="688" t="s">
        <v>106</v>
      </c>
      <c r="C77" s="144" t="str">
        <f t="shared" si="2"/>
        <v>П1201</v>
      </c>
      <c r="D77" s="145" t="s">
        <v>880</v>
      </c>
      <c r="E77" s="727"/>
      <c r="F77" s="783"/>
      <c r="G77" s="783"/>
      <c r="H77" s="783"/>
      <c r="I77" s="783"/>
      <c r="J77" s="783"/>
      <c r="K77" s="783"/>
      <c r="L77" s="783"/>
      <c r="M77" s="783"/>
      <c r="N77" s="783"/>
      <c r="O77" s="783"/>
      <c r="P77" s="784"/>
      <c r="Q77" s="135">
        <f t="shared" si="3"/>
        <v>0</v>
      </c>
    </row>
    <row r="78" spans="1:17" hidden="1" x14ac:dyDescent="0.2">
      <c r="A78" s="115">
        <f>A77+1</f>
        <v>64</v>
      </c>
      <c r="B78" s="688" t="s">
        <v>540</v>
      </c>
      <c r="C78" s="144" t="str">
        <f t="shared" si="2"/>
        <v>П1202</v>
      </c>
      <c r="D78" s="145" t="s">
        <v>880</v>
      </c>
      <c r="E78" s="727"/>
      <c r="F78" s="783"/>
      <c r="G78" s="783"/>
      <c r="H78" s="783"/>
      <c r="I78" s="783"/>
      <c r="J78" s="783"/>
      <c r="K78" s="783"/>
      <c r="L78" s="783"/>
      <c r="M78" s="783"/>
      <c r="N78" s="783"/>
      <c r="O78" s="783"/>
      <c r="P78" s="784"/>
      <c r="Q78" s="135">
        <f>SUM(E78:P78)</f>
        <v>0</v>
      </c>
    </row>
    <row r="79" spans="1:17" hidden="1" x14ac:dyDescent="0.2">
      <c r="A79" s="115">
        <f>A78+1</f>
        <v>65</v>
      </c>
      <c r="B79" s="688" t="s">
        <v>109</v>
      </c>
      <c r="C79" s="144" t="str">
        <f t="shared" si="2"/>
        <v>П1205</v>
      </c>
      <c r="D79" s="145" t="s">
        <v>880</v>
      </c>
      <c r="E79" s="727"/>
      <c r="F79" s="783"/>
      <c r="G79" s="783"/>
      <c r="H79" s="783"/>
      <c r="I79" s="783"/>
      <c r="J79" s="783"/>
      <c r="K79" s="783"/>
      <c r="L79" s="783"/>
      <c r="M79" s="783"/>
      <c r="N79" s="783"/>
      <c r="O79" s="783"/>
      <c r="P79" s="784"/>
      <c r="Q79" s="135">
        <f t="shared" si="3"/>
        <v>0</v>
      </c>
    </row>
    <row r="80" spans="1:17" hidden="1" x14ac:dyDescent="0.2">
      <c r="A80" s="115">
        <f t="shared" si="4"/>
        <v>66</v>
      </c>
      <c r="B80" s="688" t="s">
        <v>110</v>
      </c>
      <c r="C80" s="144" t="str">
        <f t="shared" si="2"/>
        <v>П1206</v>
      </c>
      <c r="D80" s="145" t="s">
        <v>880</v>
      </c>
      <c r="E80" s="727"/>
      <c r="F80" s="783"/>
      <c r="G80" s="783"/>
      <c r="H80" s="783"/>
      <c r="I80" s="783"/>
      <c r="J80" s="783"/>
      <c r="K80" s="783"/>
      <c r="L80" s="783"/>
      <c r="M80" s="783"/>
      <c r="N80" s="783"/>
      <c r="O80" s="783"/>
      <c r="P80" s="784"/>
      <c r="Q80" s="135">
        <f t="shared" si="3"/>
        <v>0</v>
      </c>
    </row>
    <row r="81" spans="1:17" x14ac:dyDescent="0.2">
      <c r="A81" s="115">
        <f t="shared" si="4"/>
        <v>67</v>
      </c>
      <c r="B81" s="688" t="s">
        <v>904</v>
      </c>
      <c r="C81" s="144" t="str">
        <f t="shared" si="2"/>
        <v>П1210</v>
      </c>
      <c r="D81" s="145" t="s">
        <v>880</v>
      </c>
      <c r="E81" s="727"/>
      <c r="F81" s="783"/>
      <c r="G81" s="783"/>
      <c r="H81" s="783"/>
      <c r="I81" s="783"/>
      <c r="J81" s="783"/>
      <c r="K81" s="783"/>
      <c r="L81" s="783"/>
      <c r="M81" s="783"/>
      <c r="N81" s="783"/>
      <c r="O81" s="783"/>
      <c r="P81" s="784"/>
      <c r="Q81" s="135">
        <f t="shared" si="3"/>
        <v>0</v>
      </c>
    </row>
    <row r="82" spans="1:17" x14ac:dyDescent="0.2">
      <c r="A82" s="115">
        <f t="shared" si="4"/>
        <v>68</v>
      </c>
      <c r="B82" s="688" t="s">
        <v>908</v>
      </c>
      <c r="C82" s="144" t="str">
        <f t="shared" si="2"/>
        <v>П1211</v>
      </c>
      <c r="D82" s="145" t="s">
        <v>880</v>
      </c>
      <c r="E82" s="727"/>
      <c r="F82" s="783"/>
      <c r="G82" s="783"/>
      <c r="H82" s="783"/>
      <c r="I82" s="783"/>
      <c r="J82" s="783"/>
      <c r="K82" s="783"/>
      <c r="L82" s="783"/>
      <c r="M82" s="783"/>
      <c r="N82" s="783"/>
      <c r="O82" s="783"/>
      <c r="P82" s="784"/>
      <c r="Q82" s="135">
        <f t="shared" si="3"/>
        <v>0</v>
      </c>
    </row>
    <row r="83" spans="1:17" x14ac:dyDescent="0.2">
      <c r="A83" s="115">
        <f t="shared" si="4"/>
        <v>69</v>
      </c>
      <c r="B83" s="688" t="s">
        <v>137</v>
      </c>
      <c r="C83" s="144" t="str">
        <f t="shared" si="2"/>
        <v>П1212</v>
      </c>
      <c r="D83" s="145" t="s">
        <v>880</v>
      </c>
      <c r="E83" s="727"/>
      <c r="F83" s="783"/>
      <c r="G83" s="783"/>
      <c r="H83" s="783"/>
      <c r="I83" s="783"/>
      <c r="J83" s="783"/>
      <c r="K83" s="783"/>
      <c r="L83" s="783"/>
      <c r="M83" s="783"/>
      <c r="N83" s="783"/>
      <c r="O83" s="783"/>
      <c r="P83" s="784"/>
      <c r="Q83" s="135">
        <f t="shared" si="3"/>
        <v>0</v>
      </c>
    </row>
    <row r="84" spans="1:17" x14ac:dyDescent="0.2">
      <c r="A84" s="115">
        <f t="shared" si="4"/>
        <v>70</v>
      </c>
      <c r="B84" s="688" t="s">
        <v>138</v>
      </c>
      <c r="C84" s="144" t="str">
        <f t="shared" si="2"/>
        <v>П1213</v>
      </c>
      <c r="D84" s="145" t="s">
        <v>880</v>
      </c>
      <c r="E84" s="727"/>
      <c r="F84" s="783"/>
      <c r="G84" s="783"/>
      <c r="H84" s="783"/>
      <c r="I84" s="783"/>
      <c r="J84" s="783"/>
      <c r="K84" s="783"/>
      <c r="L84" s="783"/>
      <c r="M84" s="783"/>
      <c r="N84" s="783"/>
      <c r="O84" s="783"/>
      <c r="P84" s="784"/>
      <c r="Q84" s="135">
        <f t="shared" si="3"/>
        <v>0</v>
      </c>
    </row>
    <row r="85" spans="1:17" x14ac:dyDescent="0.2">
      <c r="A85" s="115">
        <f t="shared" si="4"/>
        <v>71</v>
      </c>
      <c r="B85" s="688" t="s">
        <v>139</v>
      </c>
      <c r="C85" s="144" t="str">
        <f t="shared" si="2"/>
        <v>П1214</v>
      </c>
      <c r="D85" s="145" t="s">
        <v>880</v>
      </c>
      <c r="E85" s="727"/>
      <c r="F85" s="783"/>
      <c r="G85" s="783"/>
      <c r="H85" s="783"/>
      <c r="I85" s="783"/>
      <c r="J85" s="783"/>
      <c r="K85" s="783"/>
      <c r="L85" s="783"/>
      <c r="M85" s="783"/>
      <c r="N85" s="783"/>
      <c r="O85" s="783"/>
      <c r="P85" s="784"/>
      <c r="Q85" s="135">
        <f t="shared" si="3"/>
        <v>0</v>
      </c>
    </row>
    <row r="86" spans="1:17" x14ac:dyDescent="0.2">
      <c r="A86" s="115">
        <f t="shared" si="4"/>
        <v>72</v>
      </c>
      <c r="B86" s="688" t="s">
        <v>140</v>
      </c>
      <c r="C86" s="144" t="str">
        <f t="shared" si="2"/>
        <v>П1215</v>
      </c>
      <c r="D86" s="145" t="s">
        <v>880</v>
      </c>
      <c r="E86" s="727"/>
      <c r="F86" s="783"/>
      <c r="G86" s="783"/>
      <c r="H86" s="783"/>
      <c r="I86" s="783"/>
      <c r="J86" s="783"/>
      <c r="K86" s="783"/>
      <c r="L86" s="783"/>
      <c r="M86" s="783"/>
      <c r="N86" s="783"/>
      <c r="O86" s="783"/>
      <c r="P86" s="784"/>
      <c r="Q86" s="135">
        <f t="shared" si="3"/>
        <v>0</v>
      </c>
    </row>
    <row r="87" spans="1:17" x14ac:dyDescent="0.2">
      <c r="A87" s="115">
        <f t="shared" si="4"/>
        <v>73</v>
      </c>
      <c r="B87" s="688" t="s">
        <v>141</v>
      </c>
      <c r="C87" s="144" t="str">
        <f t="shared" si="2"/>
        <v>П1216</v>
      </c>
      <c r="D87" s="145" t="s">
        <v>880</v>
      </c>
      <c r="E87" s="727"/>
      <c r="F87" s="783"/>
      <c r="G87" s="783"/>
      <c r="H87" s="783"/>
      <c r="I87" s="783"/>
      <c r="J87" s="783"/>
      <c r="K87" s="783"/>
      <c r="L87" s="783"/>
      <c r="M87" s="783"/>
      <c r="N87" s="783"/>
      <c r="O87" s="783"/>
      <c r="P87" s="784"/>
      <c r="Q87" s="135">
        <f t="shared" si="3"/>
        <v>0</v>
      </c>
    </row>
    <row r="88" spans="1:17" x14ac:dyDescent="0.2">
      <c r="A88" s="115">
        <f t="shared" si="4"/>
        <v>74</v>
      </c>
      <c r="B88" s="688" t="s">
        <v>142</v>
      </c>
      <c r="C88" s="144" t="str">
        <f t="shared" si="2"/>
        <v>П1217</v>
      </c>
      <c r="D88" s="145" t="s">
        <v>880</v>
      </c>
      <c r="E88" s="727"/>
      <c r="F88" s="783"/>
      <c r="G88" s="783"/>
      <c r="H88" s="783"/>
      <c r="I88" s="783"/>
      <c r="J88" s="783"/>
      <c r="K88" s="783"/>
      <c r="L88" s="783"/>
      <c r="M88" s="783"/>
      <c r="N88" s="783"/>
      <c r="O88" s="783"/>
      <c r="P88" s="784"/>
      <c r="Q88" s="135">
        <f t="shared" ref="Q88:Q105" si="5">SUM(E88:P88)</f>
        <v>0</v>
      </c>
    </row>
    <row r="89" spans="1:17" x14ac:dyDescent="0.2">
      <c r="A89" s="115">
        <f t="shared" si="4"/>
        <v>75</v>
      </c>
      <c r="B89" s="688" t="s">
        <v>143</v>
      </c>
      <c r="C89" s="144" t="str">
        <f t="shared" si="2"/>
        <v>П1218</v>
      </c>
      <c r="D89" s="145" t="s">
        <v>880</v>
      </c>
      <c r="E89" s="727"/>
      <c r="F89" s="783"/>
      <c r="G89" s="783"/>
      <c r="H89" s="783"/>
      <c r="I89" s="783"/>
      <c r="J89" s="783"/>
      <c r="K89" s="783"/>
      <c r="L89" s="783"/>
      <c r="M89" s="783"/>
      <c r="N89" s="783"/>
      <c r="O89" s="783"/>
      <c r="P89" s="784"/>
      <c r="Q89" s="135">
        <f t="shared" si="5"/>
        <v>0</v>
      </c>
    </row>
    <row r="90" spans="1:17" x14ac:dyDescent="0.2">
      <c r="A90" s="115">
        <f t="shared" ref="A90:A105" si="6">A89+1</f>
        <v>76</v>
      </c>
      <c r="B90" s="688" t="s">
        <v>144</v>
      </c>
      <c r="C90" s="144" t="str">
        <f t="shared" si="2"/>
        <v>П1219</v>
      </c>
      <c r="D90" s="145" t="s">
        <v>880</v>
      </c>
      <c r="E90" s="727"/>
      <c r="F90" s="783"/>
      <c r="G90" s="783"/>
      <c r="H90" s="783"/>
      <c r="I90" s="783"/>
      <c r="J90" s="783"/>
      <c r="K90" s="783"/>
      <c r="L90" s="783"/>
      <c r="M90" s="783"/>
      <c r="N90" s="783"/>
      <c r="O90" s="783"/>
      <c r="P90" s="784"/>
      <c r="Q90" s="135">
        <f t="shared" si="5"/>
        <v>0</v>
      </c>
    </row>
    <row r="91" spans="1:17" x14ac:dyDescent="0.2">
      <c r="A91" s="115">
        <f t="shared" si="6"/>
        <v>77</v>
      </c>
      <c r="B91" s="688" t="s">
        <v>338</v>
      </c>
      <c r="C91" s="144" t="str">
        <f t="shared" si="2"/>
        <v>П1224</v>
      </c>
      <c r="D91" s="145" t="str">
        <f t="shared" ref="D91:D105" si="7">VLOOKUP($B91,ГП,4,FALSE)</f>
        <v>кв.м.</v>
      </c>
      <c r="E91" s="727"/>
      <c r="F91" s="783"/>
      <c r="G91" s="783"/>
      <c r="H91" s="783"/>
      <c r="I91" s="783"/>
      <c r="J91" s="783"/>
      <c r="K91" s="783"/>
      <c r="L91" s="783"/>
      <c r="M91" s="783"/>
      <c r="N91" s="783"/>
      <c r="O91" s="783"/>
      <c r="P91" s="784"/>
      <c r="Q91" s="135">
        <f t="shared" si="5"/>
        <v>0</v>
      </c>
    </row>
    <row r="92" spans="1:17" x14ac:dyDescent="0.2">
      <c r="A92" s="115">
        <f t="shared" si="6"/>
        <v>78</v>
      </c>
      <c r="B92" s="688" t="s">
        <v>340</v>
      </c>
      <c r="C92" s="144" t="str">
        <f t="shared" si="2"/>
        <v>П1226</v>
      </c>
      <c r="D92" s="145" t="str">
        <f t="shared" si="7"/>
        <v>кв.м.</v>
      </c>
      <c r="E92" s="727"/>
      <c r="F92" s="783"/>
      <c r="G92" s="783"/>
      <c r="H92" s="783"/>
      <c r="I92" s="783"/>
      <c r="J92" s="783"/>
      <c r="K92" s="783"/>
      <c r="L92" s="783"/>
      <c r="M92" s="783"/>
      <c r="N92" s="783"/>
      <c r="O92" s="783"/>
      <c r="P92" s="784"/>
      <c r="Q92" s="135">
        <f t="shared" si="5"/>
        <v>0</v>
      </c>
    </row>
    <row r="93" spans="1:17" x14ac:dyDescent="0.2">
      <c r="A93" s="115">
        <f t="shared" si="6"/>
        <v>79</v>
      </c>
      <c r="B93" s="688" t="s">
        <v>343</v>
      </c>
      <c r="C93" s="144" t="str">
        <f t="shared" si="2"/>
        <v>П331</v>
      </c>
      <c r="D93" s="145" t="str">
        <f t="shared" si="7"/>
        <v>кв.м.</v>
      </c>
      <c r="E93" s="727"/>
      <c r="F93" s="783"/>
      <c r="G93" s="783"/>
      <c r="H93" s="783"/>
      <c r="I93" s="783"/>
      <c r="J93" s="783"/>
      <c r="K93" s="783"/>
      <c r="L93" s="783"/>
      <c r="M93" s="783"/>
      <c r="N93" s="783"/>
      <c r="O93" s="783"/>
      <c r="P93" s="784"/>
      <c r="Q93" s="135">
        <f t="shared" si="5"/>
        <v>0</v>
      </c>
    </row>
    <row r="94" spans="1:17" x14ac:dyDescent="0.2">
      <c r="A94" s="115">
        <f t="shared" si="6"/>
        <v>80</v>
      </c>
      <c r="B94" s="688" t="s">
        <v>344</v>
      </c>
      <c r="C94" s="144" t="str">
        <f t="shared" si="2"/>
        <v>П332</v>
      </c>
      <c r="D94" s="145" t="str">
        <f t="shared" si="7"/>
        <v>кв.м.</v>
      </c>
      <c r="E94" s="727"/>
      <c r="F94" s="783"/>
      <c r="G94" s="783"/>
      <c r="H94" s="783"/>
      <c r="I94" s="783"/>
      <c r="J94" s="783"/>
      <c r="K94" s="783"/>
      <c r="L94" s="783"/>
      <c r="M94" s="783"/>
      <c r="N94" s="783"/>
      <c r="O94" s="783"/>
      <c r="P94" s="784"/>
      <c r="Q94" s="135">
        <f t="shared" si="5"/>
        <v>0</v>
      </c>
    </row>
    <row r="95" spans="1:17" x14ac:dyDescent="0.2">
      <c r="A95" s="115">
        <f t="shared" si="6"/>
        <v>81</v>
      </c>
      <c r="B95" s="688" t="s">
        <v>345</v>
      </c>
      <c r="C95" s="144" t="str">
        <f t="shared" si="2"/>
        <v>П333</v>
      </c>
      <c r="D95" s="145" t="str">
        <f t="shared" si="7"/>
        <v>кв.м.</v>
      </c>
      <c r="E95" s="727"/>
      <c r="F95" s="783"/>
      <c r="G95" s="783"/>
      <c r="H95" s="783"/>
      <c r="I95" s="783"/>
      <c r="J95" s="783"/>
      <c r="K95" s="783"/>
      <c r="L95" s="783"/>
      <c r="M95" s="783"/>
      <c r="N95" s="783"/>
      <c r="O95" s="783"/>
      <c r="P95" s="784"/>
      <c r="Q95" s="135">
        <f t="shared" si="5"/>
        <v>0</v>
      </c>
    </row>
    <row r="96" spans="1:17" x14ac:dyDescent="0.2">
      <c r="A96" s="115">
        <f t="shared" si="6"/>
        <v>82</v>
      </c>
      <c r="B96" s="688" t="s">
        <v>346</v>
      </c>
      <c r="C96" s="144" t="str">
        <f t="shared" si="2"/>
        <v>П334</v>
      </c>
      <c r="D96" s="145" t="str">
        <f t="shared" si="7"/>
        <v>кв.м.</v>
      </c>
      <c r="E96" s="727"/>
      <c r="F96" s="783"/>
      <c r="G96" s="783"/>
      <c r="H96" s="783"/>
      <c r="I96" s="783"/>
      <c r="J96" s="783"/>
      <c r="K96" s="783"/>
      <c r="L96" s="783"/>
      <c r="M96" s="783"/>
      <c r="N96" s="783"/>
      <c r="O96" s="783"/>
      <c r="P96" s="784"/>
      <c r="Q96" s="135">
        <f t="shared" si="5"/>
        <v>0</v>
      </c>
    </row>
    <row r="97" spans="1:17" x14ac:dyDescent="0.2">
      <c r="A97" s="115">
        <f t="shared" si="6"/>
        <v>83</v>
      </c>
      <c r="B97" s="688" t="s">
        <v>347</v>
      </c>
      <c r="C97" s="144" t="str">
        <f t="shared" si="2"/>
        <v>П335</v>
      </c>
      <c r="D97" s="145" t="str">
        <f t="shared" si="7"/>
        <v>кв.м.</v>
      </c>
      <c r="E97" s="727"/>
      <c r="F97" s="783"/>
      <c r="G97" s="783"/>
      <c r="H97" s="783"/>
      <c r="I97" s="783"/>
      <c r="J97" s="783"/>
      <c r="K97" s="783"/>
      <c r="L97" s="783"/>
      <c r="M97" s="783"/>
      <c r="N97" s="783"/>
      <c r="O97" s="783"/>
      <c r="P97" s="784"/>
      <c r="Q97" s="135">
        <f t="shared" si="5"/>
        <v>0</v>
      </c>
    </row>
    <row r="98" spans="1:17" x14ac:dyDescent="0.2">
      <c r="A98" s="115">
        <f t="shared" si="6"/>
        <v>84</v>
      </c>
      <c r="B98" s="688" t="s">
        <v>348</v>
      </c>
      <c r="C98" s="144" t="str">
        <f t="shared" si="2"/>
        <v>П336</v>
      </c>
      <c r="D98" s="145" t="str">
        <f t="shared" si="7"/>
        <v>кв.м.</v>
      </c>
      <c r="E98" s="727"/>
      <c r="F98" s="783"/>
      <c r="G98" s="783"/>
      <c r="H98" s="783"/>
      <c r="I98" s="783"/>
      <c r="J98" s="783"/>
      <c r="K98" s="783"/>
      <c r="L98" s="783"/>
      <c r="M98" s="783"/>
      <c r="N98" s="783"/>
      <c r="O98" s="783"/>
      <c r="P98" s="784"/>
      <c r="Q98" s="135">
        <f t="shared" si="5"/>
        <v>0</v>
      </c>
    </row>
    <row r="99" spans="1:17" x14ac:dyDescent="0.2">
      <c r="A99" s="115">
        <f t="shared" si="6"/>
        <v>85</v>
      </c>
      <c r="B99" s="688" t="s">
        <v>349</v>
      </c>
      <c r="C99" s="144" t="str">
        <f t="shared" si="2"/>
        <v>П337</v>
      </c>
      <c r="D99" s="145" t="str">
        <f t="shared" si="7"/>
        <v>кв.м.</v>
      </c>
      <c r="E99" s="727"/>
      <c r="F99" s="783"/>
      <c r="G99" s="783"/>
      <c r="H99" s="783"/>
      <c r="I99" s="783"/>
      <c r="J99" s="783"/>
      <c r="K99" s="783"/>
      <c r="L99" s="783"/>
      <c r="M99" s="783"/>
      <c r="N99" s="783"/>
      <c r="O99" s="783"/>
      <c r="P99" s="784"/>
      <c r="Q99" s="135">
        <f t="shared" si="5"/>
        <v>0</v>
      </c>
    </row>
    <row r="100" spans="1:17" x14ac:dyDescent="0.2">
      <c r="A100" s="115">
        <f t="shared" si="6"/>
        <v>86</v>
      </c>
      <c r="B100" s="688" t="s">
        <v>350</v>
      </c>
      <c r="C100" s="144" t="str">
        <f t="shared" si="2"/>
        <v>П338</v>
      </c>
      <c r="D100" s="145" t="str">
        <f t="shared" si="7"/>
        <v>кв.м.</v>
      </c>
      <c r="E100" s="727"/>
      <c r="F100" s="783"/>
      <c r="G100" s="783"/>
      <c r="H100" s="783"/>
      <c r="I100" s="783"/>
      <c r="J100" s="783"/>
      <c r="K100" s="783"/>
      <c r="L100" s="783"/>
      <c r="M100" s="783"/>
      <c r="N100" s="783"/>
      <c r="O100" s="783"/>
      <c r="P100" s="784"/>
      <c r="Q100" s="135">
        <f t="shared" si="5"/>
        <v>0</v>
      </c>
    </row>
    <row r="101" spans="1:17" x14ac:dyDescent="0.2">
      <c r="A101" s="115">
        <f t="shared" si="6"/>
        <v>87</v>
      </c>
      <c r="B101" s="688" t="s">
        <v>352</v>
      </c>
      <c r="C101" s="144" t="str">
        <f t="shared" si="2"/>
        <v>П341</v>
      </c>
      <c r="D101" s="145" t="str">
        <f t="shared" si="7"/>
        <v>кв.м.</v>
      </c>
      <c r="E101" s="727"/>
      <c r="F101" s="783"/>
      <c r="G101" s="783"/>
      <c r="H101" s="783"/>
      <c r="I101" s="783"/>
      <c r="J101" s="783"/>
      <c r="K101" s="783"/>
      <c r="L101" s="783"/>
      <c r="M101" s="783"/>
      <c r="N101" s="783"/>
      <c r="O101" s="783"/>
      <c r="P101" s="784"/>
      <c r="Q101" s="135">
        <f t="shared" si="5"/>
        <v>0</v>
      </c>
    </row>
    <row r="102" spans="1:17" x14ac:dyDescent="0.2">
      <c r="A102" s="115">
        <f t="shared" si="6"/>
        <v>88</v>
      </c>
      <c r="B102" s="688" t="s">
        <v>353</v>
      </c>
      <c r="C102" s="144" t="str">
        <f t="shared" si="2"/>
        <v>П342</v>
      </c>
      <c r="D102" s="145" t="str">
        <f t="shared" si="7"/>
        <v>кв.м.</v>
      </c>
      <c r="E102" s="727"/>
      <c r="F102" s="783"/>
      <c r="G102" s="783"/>
      <c r="H102" s="783"/>
      <c r="I102" s="783"/>
      <c r="J102" s="783"/>
      <c r="K102" s="783"/>
      <c r="L102" s="783"/>
      <c r="M102" s="783"/>
      <c r="N102" s="783"/>
      <c r="O102" s="783"/>
      <c r="P102" s="784"/>
      <c r="Q102" s="135">
        <f t="shared" si="5"/>
        <v>0</v>
      </c>
    </row>
    <row r="103" spans="1:17" x14ac:dyDescent="0.2">
      <c r="A103" s="115">
        <f t="shared" si="6"/>
        <v>89</v>
      </c>
      <c r="B103" s="688" t="s">
        <v>354</v>
      </c>
      <c r="C103" s="144" t="str">
        <f t="shared" si="2"/>
        <v>П343</v>
      </c>
      <c r="D103" s="145" t="str">
        <f t="shared" si="7"/>
        <v>кв.м.</v>
      </c>
      <c r="E103" s="727"/>
      <c r="F103" s="783"/>
      <c r="G103" s="783"/>
      <c r="H103" s="783"/>
      <c r="I103" s="783"/>
      <c r="J103" s="783"/>
      <c r="K103" s="783"/>
      <c r="L103" s="783"/>
      <c r="M103" s="783"/>
      <c r="N103" s="783"/>
      <c r="O103" s="783"/>
      <c r="P103" s="784"/>
      <c r="Q103" s="135">
        <f t="shared" si="5"/>
        <v>0</v>
      </c>
    </row>
    <row r="104" spans="1:17" x14ac:dyDescent="0.2">
      <c r="A104" s="115">
        <f t="shared" si="6"/>
        <v>90</v>
      </c>
      <c r="B104" s="688" t="s">
        <v>355</v>
      </c>
      <c r="C104" s="144" t="str">
        <f t="shared" si="2"/>
        <v>П344</v>
      </c>
      <c r="D104" s="145" t="str">
        <f t="shared" si="7"/>
        <v>кв.м.</v>
      </c>
      <c r="E104" s="727"/>
      <c r="F104" s="783"/>
      <c r="G104" s="783"/>
      <c r="H104" s="783"/>
      <c r="I104" s="783"/>
      <c r="J104" s="783"/>
      <c r="K104" s="783"/>
      <c r="L104" s="783"/>
      <c r="M104" s="783"/>
      <c r="N104" s="783"/>
      <c r="O104" s="783"/>
      <c r="P104" s="784"/>
      <c r="Q104" s="135">
        <f t="shared" si="5"/>
        <v>0</v>
      </c>
    </row>
    <row r="105" spans="1:17" x14ac:dyDescent="0.2">
      <c r="A105" s="115">
        <f t="shared" si="6"/>
        <v>91</v>
      </c>
      <c r="B105" s="688" t="s">
        <v>356</v>
      </c>
      <c r="C105" s="144" t="str">
        <f t="shared" si="2"/>
        <v>П345</v>
      </c>
      <c r="D105" s="145" t="str">
        <f t="shared" si="7"/>
        <v>кв.м.</v>
      </c>
      <c r="E105" s="727"/>
      <c r="F105" s="783"/>
      <c r="G105" s="783"/>
      <c r="H105" s="783"/>
      <c r="I105" s="783"/>
      <c r="J105" s="783"/>
      <c r="K105" s="783"/>
      <c r="L105" s="783"/>
      <c r="M105" s="783"/>
      <c r="N105" s="783"/>
      <c r="O105" s="783"/>
      <c r="P105" s="784"/>
      <c r="Q105" s="135">
        <f t="shared" si="5"/>
        <v>0</v>
      </c>
    </row>
    <row r="106" spans="1:17" x14ac:dyDescent="0.2">
      <c r="B106" s="688"/>
      <c r="C106" s="144" t="s">
        <v>174</v>
      </c>
      <c r="D106" s="145" t="s">
        <v>880</v>
      </c>
      <c r="E106" s="785"/>
      <c r="F106" s="786"/>
      <c r="G106" s="786"/>
      <c r="H106" s="786"/>
      <c r="I106" s="786"/>
      <c r="J106" s="786"/>
      <c r="K106" s="786"/>
      <c r="L106" s="786"/>
      <c r="M106" s="786"/>
      <c r="N106" s="786"/>
      <c r="O106" s="786"/>
      <c r="P106" s="787"/>
      <c r="Q106" s="135"/>
    </row>
    <row r="107" spans="1:17" x14ac:dyDescent="0.2">
      <c r="A107" s="128"/>
      <c r="B107" s="129"/>
      <c r="C107" s="127"/>
      <c r="D107" s="142"/>
      <c r="E107" s="197"/>
      <c r="F107" s="197"/>
      <c r="G107" s="197"/>
      <c r="H107" s="197"/>
      <c r="I107" s="197"/>
      <c r="J107" s="197"/>
      <c r="K107" s="197"/>
      <c r="L107" s="197"/>
      <c r="M107" s="197"/>
      <c r="N107" s="197"/>
      <c r="O107" s="197"/>
      <c r="P107" s="228"/>
      <c r="Q107" s="228"/>
    </row>
    <row r="108" spans="1:17" x14ac:dyDescent="0.2">
      <c r="A108" s="122"/>
      <c r="B108" s="122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</row>
  </sheetData>
  <mergeCells count="1">
    <mergeCell ref="B6:Q6"/>
  </mergeCells>
  <phoneticPr fontId="2" type="noConversion"/>
  <hyperlinks>
    <hyperlink ref="B1" location="Содержание!A1" display="Вернуться к содержанию"/>
  </hyperlinks>
  <pageMargins left="0.25" right="0.36" top="0.5" bottom="0.62" header="0.28000000000000003" footer="0.42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outlinePr summaryBelow="0"/>
  </sheetPr>
  <dimension ref="B1:Q37"/>
  <sheetViews>
    <sheetView topLeftCell="B1" zoomScale="90" workbookViewId="0">
      <pane ySplit="2" topLeftCell="A3" activePane="bottomLeft" state="frozen"/>
      <selection activeCell="B1" sqref="B1"/>
      <selection pane="bottomLeft" activeCell="B1" sqref="B1"/>
    </sheetView>
  </sheetViews>
  <sheetFormatPr defaultRowHeight="12.75" x14ac:dyDescent="0.2"/>
  <cols>
    <col min="1" max="1" width="0" style="439" hidden="1" customWidth="1"/>
    <col min="2" max="2" width="9.140625" style="439"/>
    <col min="3" max="3" width="41.7109375" style="439" bestFit="1" customWidth="1"/>
    <col min="4" max="4" width="9" style="439" customWidth="1"/>
    <col min="5" max="5" width="8.28515625" style="439" customWidth="1"/>
    <col min="6" max="6" width="8" style="439" bestFit="1" customWidth="1"/>
    <col min="7" max="7" width="10.7109375" style="439" bestFit="1" customWidth="1"/>
    <col min="8" max="14" width="9.140625" style="439"/>
    <col min="15" max="15" width="9.5703125" style="439" customWidth="1"/>
    <col min="16" max="16" width="9.42578125" style="439" customWidth="1"/>
    <col min="17" max="17" width="11.28515625" style="439" bestFit="1" customWidth="1"/>
    <col min="18" max="16384" width="9.140625" style="439"/>
  </cols>
  <sheetData>
    <row r="1" spans="2:17" s="1" customFormat="1" x14ac:dyDescent="0.2">
      <c r="B1" s="12" t="s">
        <v>362</v>
      </c>
      <c r="C1" s="13"/>
    </row>
    <row r="3" spans="2:17" ht="18.75" x14ac:dyDescent="0.3">
      <c r="B3" s="864"/>
    </row>
    <row r="5" spans="2:17" ht="18.75" x14ac:dyDescent="0.2">
      <c r="B5" s="924" t="s">
        <v>43</v>
      </c>
      <c r="C5" s="924"/>
      <c r="D5" s="924"/>
      <c r="E5" s="924"/>
      <c r="F5" s="924"/>
      <c r="G5" s="924"/>
      <c r="H5" s="924"/>
      <c r="I5" s="924"/>
      <c r="J5" s="924"/>
      <c r="K5" s="924"/>
      <c r="L5" s="924"/>
      <c r="M5" s="924"/>
      <c r="N5" s="924"/>
      <c r="O5" s="924"/>
      <c r="P5" s="924"/>
      <c r="Q5" s="147"/>
    </row>
    <row r="8" spans="2:17" s="100" customFormat="1" x14ac:dyDescent="0.2">
      <c r="B8" s="438" t="s">
        <v>365</v>
      </c>
      <c r="C8" s="207" t="s">
        <v>251</v>
      </c>
      <c r="D8" s="437">
        <f>Запасы!D34</f>
        <v>42155</v>
      </c>
      <c r="E8" s="437">
        <f t="shared" ref="E8:P8" si="0">D8+31</f>
        <v>42186</v>
      </c>
      <c r="F8" s="437">
        <f t="shared" si="0"/>
        <v>42217</v>
      </c>
      <c r="G8" s="437">
        <f t="shared" si="0"/>
        <v>42248</v>
      </c>
      <c r="H8" s="437">
        <f t="shared" si="0"/>
        <v>42279</v>
      </c>
      <c r="I8" s="437">
        <f t="shared" si="0"/>
        <v>42310</v>
      </c>
      <c r="J8" s="437">
        <f t="shared" si="0"/>
        <v>42341</v>
      </c>
      <c r="K8" s="437">
        <f t="shared" si="0"/>
        <v>42372</v>
      </c>
      <c r="L8" s="437">
        <f t="shared" si="0"/>
        <v>42403</v>
      </c>
      <c r="M8" s="437">
        <f t="shared" si="0"/>
        <v>42434</v>
      </c>
      <c r="N8" s="437">
        <f t="shared" si="0"/>
        <v>42465</v>
      </c>
      <c r="O8" s="437">
        <f t="shared" si="0"/>
        <v>42496</v>
      </c>
      <c r="P8" s="437">
        <f t="shared" si="0"/>
        <v>42527</v>
      </c>
      <c r="Q8" s="207" t="s">
        <v>923</v>
      </c>
    </row>
    <row r="9" spans="2:17" s="121" customFormat="1" x14ac:dyDescent="0.2">
      <c r="B9" s="209">
        <v>0</v>
      </c>
      <c r="C9" s="99">
        <f t="shared" ref="C9:Q9" si="1">B9+1</f>
        <v>1</v>
      </c>
      <c r="D9" s="236">
        <f t="shared" si="1"/>
        <v>2</v>
      </c>
      <c r="E9" s="99">
        <f t="shared" si="1"/>
        <v>3</v>
      </c>
      <c r="F9" s="99">
        <f t="shared" si="1"/>
        <v>4</v>
      </c>
      <c r="G9" s="99">
        <f t="shared" si="1"/>
        <v>5</v>
      </c>
      <c r="H9" s="99">
        <f t="shared" si="1"/>
        <v>6</v>
      </c>
      <c r="I9" s="99">
        <f t="shared" si="1"/>
        <v>7</v>
      </c>
      <c r="J9" s="99">
        <f t="shared" si="1"/>
        <v>8</v>
      </c>
      <c r="K9" s="99">
        <f t="shared" si="1"/>
        <v>9</v>
      </c>
      <c r="L9" s="99">
        <f t="shared" si="1"/>
        <v>10</v>
      </c>
      <c r="M9" s="99">
        <f t="shared" si="1"/>
        <v>11</v>
      </c>
      <c r="N9" s="99">
        <f t="shared" si="1"/>
        <v>12</v>
      </c>
      <c r="O9" s="99">
        <f t="shared" si="1"/>
        <v>13</v>
      </c>
      <c r="P9" s="99">
        <f t="shared" si="1"/>
        <v>14</v>
      </c>
      <c r="Q9" s="99">
        <f t="shared" si="1"/>
        <v>15</v>
      </c>
    </row>
    <row r="10" spans="2:17" x14ac:dyDescent="0.2">
      <c r="B10" s="447"/>
      <c r="C10" s="440" t="s">
        <v>252</v>
      </c>
      <c r="D10" s="445"/>
      <c r="E10" s="731">
        <f t="shared" ref="E10:P10" si="2">D13</f>
        <v>0</v>
      </c>
      <c r="F10" s="731">
        <f t="shared" si="2"/>
        <v>0</v>
      </c>
      <c r="G10" s="731">
        <f t="shared" si="2"/>
        <v>0</v>
      </c>
      <c r="H10" s="731">
        <f t="shared" si="2"/>
        <v>0</v>
      </c>
      <c r="I10" s="731">
        <f t="shared" si="2"/>
        <v>0</v>
      </c>
      <c r="J10" s="731">
        <f t="shared" si="2"/>
        <v>0</v>
      </c>
      <c r="K10" s="731">
        <f t="shared" si="2"/>
        <v>0</v>
      </c>
      <c r="L10" s="731">
        <f t="shared" si="2"/>
        <v>0</v>
      </c>
      <c r="M10" s="731">
        <f t="shared" si="2"/>
        <v>0</v>
      </c>
      <c r="N10" s="731">
        <f t="shared" si="2"/>
        <v>0</v>
      </c>
      <c r="O10" s="731">
        <f t="shared" si="2"/>
        <v>0</v>
      </c>
      <c r="P10" s="731">
        <f t="shared" si="2"/>
        <v>0</v>
      </c>
      <c r="Q10" s="217">
        <f>SUM(E10:P10)</f>
        <v>0</v>
      </c>
    </row>
    <row r="11" spans="2:17" x14ac:dyDescent="0.2">
      <c r="B11" s="448"/>
      <c r="C11" s="440" t="s">
        <v>913</v>
      </c>
      <c r="D11" s="446"/>
      <c r="E11" s="677"/>
      <c r="F11" s="681"/>
      <c r="G11" s="681"/>
      <c r="H11" s="681"/>
      <c r="I11" s="681"/>
      <c r="J11" s="681"/>
      <c r="K11" s="681"/>
      <c r="L11" s="681"/>
      <c r="M11" s="681"/>
      <c r="N11" s="681"/>
      <c r="O11" s="681"/>
      <c r="P11" s="681"/>
      <c r="Q11" s="218">
        <f>SUM(E11:P11)</f>
        <v>0</v>
      </c>
    </row>
    <row r="12" spans="2:17" x14ac:dyDescent="0.2">
      <c r="B12" s="448"/>
      <c r="C12" s="440" t="s">
        <v>914</v>
      </c>
      <c r="D12" s="446"/>
      <c r="E12" s="728"/>
      <c r="F12" s="728"/>
      <c r="G12" s="728"/>
      <c r="H12" s="728"/>
      <c r="I12" s="728"/>
      <c r="J12" s="728"/>
      <c r="K12" s="728"/>
      <c r="L12" s="728"/>
      <c r="M12" s="728"/>
      <c r="N12" s="728"/>
      <c r="O12" s="728"/>
      <c r="P12" s="728"/>
      <c r="Q12" s="218">
        <f>SUM(E12:P12)</f>
        <v>0</v>
      </c>
    </row>
    <row r="13" spans="2:17" x14ac:dyDescent="0.2">
      <c r="B13" s="449"/>
      <c r="C13" s="441" t="s">
        <v>253</v>
      </c>
      <c r="D13" s="729"/>
      <c r="E13" s="730"/>
      <c r="F13" s="730"/>
      <c r="G13" s="730"/>
      <c r="H13" s="730"/>
      <c r="I13" s="730"/>
      <c r="J13" s="730"/>
      <c r="K13" s="730"/>
      <c r="L13" s="730"/>
      <c r="M13" s="730"/>
      <c r="N13" s="730"/>
      <c r="O13" s="730"/>
      <c r="P13" s="730"/>
      <c r="Q13" s="442">
        <f>SUM(E13:P13)</f>
        <v>0</v>
      </c>
    </row>
    <row r="18" spans="2:17" ht="18.75" x14ac:dyDescent="0.2">
      <c r="B18" s="924" t="s">
        <v>44</v>
      </c>
      <c r="C18" s="924"/>
      <c r="D18" s="924"/>
      <c r="E18" s="924"/>
      <c r="F18" s="924"/>
      <c r="G18" s="924"/>
      <c r="H18" s="924"/>
      <c r="I18" s="924"/>
      <c r="J18" s="924"/>
      <c r="K18" s="924"/>
      <c r="L18" s="924"/>
      <c r="M18" s="924"/>
      <c r="N18" s="924"/>
      <c r="O18" s="924"/>
      <c r="P18" s="924"/>
      <c r="Q18" s="924"/>
    </row>
    <row r="21" spans="2:17" x14ac:dyDescent="0.2">
      <c r="B21" s="438" t="s">
        <v>365</v>
      </c>
      <c r="C21" s="207" t="s">
        <v>173</v>
      </c>
      <c r="D21" s="437">
        <f>E21-31</f>
        <v>42155</v>
      </c>
      <c r="E21" s="437">
        <f>Реализация!H6</f>
        <v>42186</v>
      </c>
      <c r="F21" s="437">
        <f t="shared" ref="F21:P21" si="3">E21+31</f>
        <v>42217</v>
      </c>
      <c r="G21" s="437">
        <f t="shared" si="3"/>
        <v>42248</v>
      </c>
      <c r="H21" s="437">
        <f t="shared" si="3"/>
        <v>42279</v>
      </c>
      <c r="I21" s="437">
        <f t="shared" si="3"/>
        <v>42310</v>
      </c>
      <c r="J21" s="437">
        <f t="shared" si="3"/>
        <v>42341</v>
      </c>
      <c r="K21" s="437">
        <f t="shared" si="3"/>
        <v>42372</v>
      </c>
      <c r="L21" s="437">
        <f t="shared" si="3"/>
        <v>42403</v>
      </c>
      <c r="M21" s="437">
        <f t="shared" si="3"/>
        <v>42434</v>
      </c>
      <c r="N21" s="437">
        <f t="shared" si="3"/>
        <v>42465</v>
      </c>
      <c r="O21" s="437">
        <f t="shared" si="3"/>
        <v>42496</v>
      </c>
      <c r="P21" s="437">
        <f t="shared" si="3"/>
        <v>42527</v>
      </c>
      <c r="Q21" s="207" t="s">
        <v>923</v>
      </c>
    </row>
    <row r="22" spans="2:17" x14ac:dyDescent="0.2">
      <c r="B22" s="209">
        <v>0</v>
      </c>
      <c r="C22" s="99">
        <f t="shared" ref="C22:Q22" si="4">B22+1</f>
        <v>1</v>
      </c>
      <c r="D22" s="236">
        <f t="shared" si="4"/>
        <v>2</v>
      </c>
      <c r="E22" s="99">
        <f t="shared" si="4"/>
        <v>3</v>
      </c>
      <c r="F22" s="99">
        <f t="shared" si="4"/>
        <v>4</v>
      </c>
      <c r="G22" s="99">
        <f t="shared" si="4"/>
        <v>5</v>
      </c>
      <c r="H22" s="99">
        <f t="shared" si="4"/>
        <v>6</v>
      </c>
      <c r="I22" s="99">
        <f t="shared" si="4"/>
        <v>7</v>
      </c>
      <c r="J22" s="99">
        <f t="shared" si="4"/>
        <v>8</v>
      </c>
      <c r="K22" s="99">
        <f t="shared" si="4"/>
        <v>9</v>
      </c>
      <c r="L22" s="99">
        <f t="shared" si="4"/>
        <v>10</v>
      </c>
      <c r="M22" s="99">
        <f t="shared" si="4"/>
        <v>11</v>
      </c>
      <c r="N22" s="99">
        <f t="shared" si="4"/>
        <v>12</v>
      </c>
      <c r="O22" s="99">
        <f t="shared" si="4"/>
        <v>13</v>
      </c>
      <c r="P22" s="99">
        <f t="shared" si="4"/>
        <v>14</v>
      </c>
      <c r="Q22" s="99">
        <f t="shared" si="4"/>
        <v>15</v>
      </c>
    </row>
    <row r="23" spans="2:17" x14ac:dyDescent="0.2">
      <c r="B23" s="447"/>
      <c r="C23" s="440" t="s">
        <v>252</v>
      </c>
      <c r="D23" s="445"/>
      <c r="E23" s="731">
        <f t="shared" ref="E23:P23" si="5">D26</f>
        <v>0</v>
      </c>
      <c r="F23" s="731">
        <f t="shared" si="5"/>
        <v>0</v>
      </c>
      <c r="G23" s="731">
        <f t="shared" si="5"/>
        <v>0</v>
      </c>
      <c r="H23" s="731">
        <f t="shared" si="5"/>
        <v>0</v>
      </c>
      <c r="I23" s="731">
        <f t="shared" si="5"/>
        <v>0</v>
      </c>
      <c r="J23" s="731">
        <f t="shared" si="5"/>
        <v>0</v>
      </c>
      <c r="K23" s="731">
        <f t="shared" si="5"/>
        <v>0</v>
      </c>
      <c r="L23" s="731">
        <f t="shared" si="5"/>
        <v>0</v>
      </c>
      <c r="M23" s="731">
        <f t="shared" si="5"/>
        <v>0</v>
      </c>
      <c r="N23" s="731">
        <f t="shared" si="5"/>
        <v>0</v>
      </c>
      <c r="O23" s="731">
        <f t="shared" si="5"/>
        <v>0</v>
      </c>
      <c r="P23" s="731">
        <f t="shared" si="5"/>
        <v>0</v>
      </c>
      <c r="Q23" s="217">
        <f>SUM(E23:P23)</f>
        <v>0</v>
      </c>
    </row>
    <row r="24" spans="2:17" x14ac:dyDescent="0.2">
      <c r="B24" s="448"/>
      <c r="C24" s="440" t="s">
        <v>587</v>
      </c>
      <c r="D24" s="446"/>
      <c r="E24" s="677"/>
      <c r="F24" s="681"/>
      <c r="G24" s="681"/>
      <c r="H24" s="681"/>
      <c r="I24" s="681"/>
      <c r="J24" s="681"/>
      <c r="K24" s="681"/>
      <c r="L24" s="681"/>
      <c r="M24" s="681"/>
      <c r="N24" s="681"/>
      <c r="O24" s="681"/>
      <c r="P24" s="681"/>
      <c r="Q24" s="218">
        <f>SUM(E24:P24)</f>
        <v>0</v>
      </c>
    </row>
    <row r="25" spans="2:17" x14ac:dyDescent="0.2">
      <c r="B25" s="448"/>
      <c r="C25" s="440" t="s">
        <v>511</v>
      </c>
      <c r="D25" s="446"/>
      <c r="E25" s="728"/>
      <c r="F25" s="728"/>
      <c r="G25" s="728"/>
      <c r="H25" s="728"/>
      <c r="I25" s="728"/>
      <c r="J25" s="728"/>
      <c r="K25" s="728"/>
      <c r="L25" s="728"/>
      <c r="M25" s="728"/>
      <c r="N25" s="728"/>
      <c r="O25" s="728"/>
      <c r="P25" s="728"/>
      <c r="Q25" s="218">
        <f>SUM(E25:P25)</f>
        <v>0</v>
      </c>
    </row>
    <row r="26" spans="2:17" x14ac:dyDescent="0.2">
      <c r="B26" s="449"/>
      <c r="C26" s="441" t="s">
        <v>253</v>
      </c>
      <c r="D26" s="729"/>
      <c r="E26" s="730"/>
      <c r="F26" s="730"/>
      <c r="G26" s="730"/>
      <c r="H26" s="730"/>
      <c r="I26" s="730"/>
      <c r="J26" s="730"/>
      <c r="K26" s="730"/>
      <c r="L26" s="730"/>
      <c r="M26" s="730"/>
      <c r="N26" s="730"/>
      <c r="O26" s="730"/>
      <c r="P26" s="730"/>
      <c r="Q26" s="442">
        <f>SUM(E26:P26)</f>
        <v>0</v>
      </c>
    </row>
    <row r="31" spans="2:17" ht="18.75" x14ac:dyDescent="0.2">
      <c r="B31" s="924" t="s">
        <v>113</v>
      </c>
      <c r="C31" s="924"/>
      <c r="D31" s="924"/>
      <c r="E31" s="924"/>
      <c r="F31" s="924"/>
      <c r="G31" s="924"/>
      <c r="H31" s="924"/>
      <c r="I31" s="924"/>
      <c r="J31" s="924"/>
      <c r="K31" s="924"/>
      <c r="L31" s="924"/>
      <c r="M31" s="924"/>
      <c r="N31" s="924"/>
      <c r="O31" s="924"/>
      <c r="P31" s="924"/>
      <c r="Q31" s="924"/>
    </row>
    <row r="34" spans="2:17" x14ac:dyDescent="0.2">
      <c r="B34" s="438" t="s">
        <v>365</v>
      </c>
      <c r="C34" s="207" t="s">
        <v>251</v>
      </c>
      <c r="D34" s="437">
        <f>E34-31</f>
        <v>42155</v>
      </c>
      <c r="E34" s="437">
        <f>Реализация!H6</f>
        <v>42186</v>
      </c>
      <c r="F34" s="437">
        <f t="shared" ref="F34:P34" si="6">E34+31</f>
        <v>42217</v>
      </c>
      <c r="G34" s="437">
        <f t="shared" si="6"/>
        <v>42248</v>
      </c>
      <c r="H34" s="437">
        <f t="shared" si="6"/>
        <v>42279</v>
      </c>
      <c r="I34" s="437">
        <f t="shared" si="6"/>
        <v>42310</v>
      </c>
      <c r="J34" s="437">
        <f t="shared" si="6"/>
        <v>42341</v>
      </c>
      <c r="K34" s="437">
        <f t="shared" si="6"/>
        <v>42372</v>
      </c>
      <c r="L34" s="437">
        <f t="shared" si="6"/>
        <v>42403</v>
      </c>
      <c r="M34" s="437">
        <f t="shared" si="6"/>
        <v>42434</v>
      </c>
      <c r="N34" s="437">
        <f t="shared" si="6"/>
        <v>42465</v>
      </c>
      <c r="O34" s="437">
        <f t="shared" si="6"/>
        <v>42496</v>
      </c>
      <c r="P34" s="437">
        <f t="shared" si="6"/>
        <v>42527</v>
      </c>
      <c r="Q34" s="207" t="s">
        <v>923</v>
      </c>
    </row>
    <row r="35" spans="2:17" x14ac:dyDescent="0.2">
      <c r="B35" s="209">
        <v>0</v>
      </c>
      <c r="C35" s="99">
        <f t="shared" ref="C35:Q35" si="7">B35+1</f>
        <v>1</v>
      </c>
      <c r="D35" s="236">
        <f t="shared" si="7"/>
        <v>2</v>
      </c>
      <c r="E35" s="99">
        <f t="shared" si="7"/>
        <v>3</v>
      </c>
      <c r="F35" s="99">
        <f t="shared" si="7"/>
        <v>4</v>
      </c>
      <c r="G35" s="99">
        <f t="shared" si="7"/>
        <v>5</v>
      </c>
      <c r="H35" s="99">
        <f t="shared" si="7"/>
        <v>6</v>
      </c>
      <c r="I35" s="99">
        <f t="shared" si="7"/>
        <v>7</v>
      </c>
      <c r="J35" s="99">
        <f t="shared" si="7"/>
        <v>8</v>
      </c>
      <c r="K35" s="99">
        <f t="shared" si="7"/>
        <v>9</v>
      </c>
      <c r="L35" s="99">
        <f t="shared" si="7"/>
        <v>10</v>
      </c>
      <c r="M35" s="99">
        <f t="shared" si="7"/>
        <v>11</v>
      </c>
      <c r="N35" s="99">
        <f t="shared" si="7"/>
        <v>12</v>
      </c>
      <c r="O35" s="99">
        <f t="shared" si="7"/>
        <v>13</v>
      </c>
      <c r="P35" s="99">
        <f t="shared" si="7"/>
        <v>14</v>
      </c>
      <c r="Q35" s="99">
        <f t="shared" si="7"/>
        <v>15</v>
      </c>
    </row>
    <row r="36" spans="2:17" x14ac:dyDescent="0.2">
      <c r="B36" s="447"/>
      <c r="C36" s="440" t="s">
        <v>252</v>
      </c>
      <c r="D36" s="445"/>
      <c r="E36" s="731">
        <f t="shared" ref="E36:P36" si="8">D37</f>
        <v>0</v>
      </c>
      <c r="F36" s="731">
        <f t="shared" si="8"/>
        <v>0</v>
      </c>
      <c r="G36" s="731">
        <f t="shared" si="8"/>
        <v>0</v>
      </c>
      <c r="H36" s="731">
        <f t="shared" si="8"/>
        <v>0</v>
      </c>
      <c r="I36" s="731">
        <f t="shared" si="8"/>
        <v>0</v>
      </c>
      <c r="J36" s="731">
        <f t="shared" si="8"/>
        <v>0</v>
      </c>
      <c r="K36" s="731">
        <f t="shared" si="8"/>
        <v>0</v>
      </c>
      <c r="L36" s="731">
        <f t="shared" si="8"/>
        <v>0</v>
      </c>
      <c r="M36" s="731">
        <f t="shared" si="8"/>
        <v>0</v>
      </c>
      <c r="N36" s="731">
        <f t="shared" si="8"/>
        <v>0</v>
      </c>
      <c r="O36" s="731">
        <f t="shared" si="8"/>
        <v>0</v>
      </c>
      <c r="P36" s="731">
        <f t="shared" si="8"/>
        <v>0</v>
      </c>
      <c r="Q36" s="217">
        <f>SUM(E36:P36)</f>
        <v>0</v>
      </c>
    </row>
    <row r="37" spans="2:17" x14ac:dyDescent="0.2">
      <c r="B37" s="449"/>
      <c r="C37" s="441" t="s">
        <v>253</v>
      </c>
      <c r="D37" s="729"/>
      <c r="E37" s="730"/>
      <c r="F37" s="730"/>
      <c r="G37" s="730"/>
      <c r="H37" s="730"/>
      <c r="I37" s="730"/>
      <c r="J37" s="730"/>
      <c r="K37" s="730"/>
      <c r="L37" s="730"/>
      <c r="M37" s="730"/>
      <c r="N37" s="730"/>
      <c r="O37" s="730"/>
      <c r="P37" s="730"/>
      <c r="Q37" s="442">
        <f>SUM(E37:P37)</f>
        <v>0</v>
      </c>
    </row>
  </sheetData>
  <mergeCells count="3">
    <mergeCell ref="B31:Q31"/>
    <mergeCell ref="B18:Q18"/>
    <mergeCell ref="B5:P5"/>
  </mergeCells>
  <phoneticPr fontId="2" type="noConversion"/>
  <hyperlinks>
    <hyperlink ref="B1" location="Содержание!A1" display="Вернуться к содержанию"/>
  </hyperlinks>
  <pageMargins left="0.36" right="0.39" top="0.41" bottom="0.45" header="0.22" footer="0.24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outlinePr summaryBelow="0"/>
  </sheetPr>
  <dimension ref="A1:R196"/>
  <sheetViews>
    <sheetView topLeftCell="C1" zoomScale="90" workbookViewId="0">
      <pane xSplit="1" ySplit="11" topLeftCell="D12" activePane="bottomRight" state="frozen"/>
      <selection activeCell="C1" sqref="C1"/>
      <selection pane="topRight" activeCell="D1" sqref="D1"/>
      <selection pane="bottomLeft" activeCell="C12" sqref="C12"/>
      <selection pane="bottomRight" activeCell="C117" sqref="C117"/>
    </sheetView>
  </sheetViews>
  <sheetFormatPr defaultRowHeight="12.75" x14ac:dyDescent="0.2"/>
  <cols>
    <col min="1" max="1" width="8.140625" style="439" hidden="1" customWidth="1"/>
    <col min="2" max="2" width="13.28515625" style="439" hidden="1" customWidth="1"/>
    <col min="3" max="3" width="41.7109375" style="439" bestFit="1" customWidth="1"/>
    <col min="4" max="4" width="9" style="439" customWidth="1"/>
    <col min="5" max="5" width="9.28515625" style="439" bestFit="1" customWidth="1"/>
    <col min="6" max="6" width="8" style="439" bestFit="1" customWidth="1"/>
    <col min="7" max="7" width="9.140625" style="439"/>
    <col min="8" max="9" width="8.28515625" style="439" customWidth="1"/>
    <col min="10" max="10" width="8.7109375" style="439" customWidth="1"/>
    <col min="11" max="11" width="8.85546875" style="439" customWidth="1"/>
    <col min="12" max="12" width="9" style="439" customWidth="1"/>
    <col min="13" max="14" width="9.140625" style="439"/>
    <col min="15" max="15" width="9.5703125" style="439" customWidth="1"/>
    <col min="16" max="16" width="9.42578125" style="439" customWidth="1"/>
    <col min="17" max="17" width="11.28515625" style="439" bestFit="1" customWidth="1"/>
    <col min="18" max="16384" width="9.140625" style="439"/>
  </cols>
  <sheetData>
    <row r="1" spans="1:18" s="1" customFormat="1" x14ac:dyDescent="0.2">
      <c r="C1" s="12" t="s">
        <v>362</v>
      </c>
    </row>
    <row r="5" spans="1:18" ht="18.75" x14ac:dyDescent="0.2">
      <c r="C5" s="924" t="s">
        <v>1228</v>
      </c>
      <c r="D5" s="924"/>
      <c r="E5" s="924"/>
      <c r="F5" s="924"/>
      <c r="G5" s="924"/>
      <c r="H5" s="924"/>
      <c r="I5" s="924"/>
      <c r="J5" s="924"/>
      <c r="K5" s="924"/>
      <c r="L5" s="924"/>
      <c r="M5" s="924"/>
      <c r="N5" s="924"/>
      <c r="O5" s="924"/>
      <c r="P5" s="924"/>
      <c r="Q5" s="147"/>
      <c r="R5" s="147"/>
    </row>
    <row r="6" spans="1:18" x14ac:dyDescent="0.2">
      <c r="C6" s="924"/>
      <c r="D6" s="924"/>
      <c r="E6" s="924"/>
      <c r="F6" s="924"/>
      <c r="G6" s="924"/>
      <c r="H6" s="924"/>
      <c r="I6" s="924"/>
      <c r="J6" s="924"/>
      <c r="K6" s="924"/>
      <c r="L6" s="924"/>
      <c r="M6" s="924"/>
      <c r="N6" s="924"/>
      <c r="O6" s="924"/>
      <c r="P6" s="924"/>
    </row>
    <row r="9" spans="1:18" ht="15.75" x14ac:dyDescent="0.25">
      <c r="C9" s="739"/>
    </row>
    <row r="11" spans="1:18" x14ac:dyDescent="0.2">
      <c r="C11" s="437" t="s">
        <v>1229</v>
      </c>
      <c r="D11" s="437">
        <f>E11-31</f>
        <v>42155</v>
      </c>
      <c r="E11" s="437">
        <f>Реализация!H6</f>
        <v>42186</v>
      </c>
      <c r="F11" s="437">
        <f t="shared" ref="F11:P11" si="0">E11+31</f>
        <v>42217</v>
      </c>
      <c r="G11" s="437">
        <f t="shared" si="0"/>
        <v>42248</v>
      </c>
      <c r="H11" s="437">
        <f t="shared" si="0"/>
        <v>42279</v>
      </c>
      <c r="I11" s="437">
        <f t="shared" si="0"/>
        <v>42310</v>
      </c>
      <c r="J11" s="437">
        <f t="shared" si="0"/>
        <v>42341</v>
      </c>
      <c r="K11" s="437">
        <f t="shared" si="0"/>
        <v>42372</v>
      </c>
      <c r="L11" s="437">
        <f t="shared" si="0"/>
        <v>42403</v>
      </c>
      <c r="M11" s="437">
        <f t="shared" si="0"/>
        <v>42434</v>
      </c>
      <c r="N11" s="437">
        <f t="shared" si="0"/>
        <v>42465</v>
      </c>
      <c r="O11" s="437">
        <f t="shared" si="0"/>
        <v>42496</v>
      </c>
      <c r="P11" s="437">
        <f t="shared" si="0"/>
        <v>42527</v>
      </c>
    </row>
    <row r="12" spans="1:18" s="115" customFormat="1" x14ac:dyDescent="0.2">
      <c r="A12" s="750">
        <v>1</v>
      </c>
      <c r="B12" s="751" t="s">
        <v>10</v>
      </c>
      <c r="C12" s="764" t="str">
        <f>VLOOKUP($B12,ГП,3,FALSE)</f>
        <v>П1121</v>
      </c>
      <c r="D12" s="752">
        <f>SUM(D14:D17)</f>
        <v>0</v>
      </c>
      <c r="E12" s="752">
        <f>SUM(E14:E17)</f>
        <v>0</v>
      </c>
      <c r="F12" s="752">
        <f t="shared" ref="F12:P12" si="1">SUM(F14:F17)</f>
        <v>0</v>
      </c>
      <c r="G12" s="752">
        <f t="shared" si="1"/>
        <v>0</v>
      </c>
      <c r="H12" s="752">
        <f t="shared" si="1"/>
        <v>0</v>
      </c>
      <c r="I12" s="752">
        <f t="shared" si="1"/>
        <v>0</v>
      </c>
      <c r="J12" s="752">
        <f t="shared" si="1"/>
        <v>0</v>
      </c>
      <c r="K12" s="752">
        <f t="shared" si="1"/>
        <v>0</v>
      </c>
      <c r="L12" s="752">
        <f t="shared" si="1"/>
        <v>0</v>
      </c>
      <c r="M12" s="752">
        <f t="shared" si="1"/>
        <v>0</v>
      </c>
      <c r="N12" s="752">
        <f t="shared" si="1"/>
        <v>0</v>
      </c>
      <c r="O12" s="752">
        <f t="shared" si="1"/>
        <v>0</v>
      </c>
      <c r="P12" s="753">
        <f t="shared" si="1"/>
        <v>0</v>
      </c>
      <c r="Q12" s="227"/>
    </row>
    <row r="13" spans="1:18" s="115" customFormat="1" x14ac:dyDescent="0.2">
      <c r="B13" s="754"/>
      <c r="C13" s="144" t="s">
        <v>248</v>
      </c>
      <c r="D13" s="755"/>
      <c r="E13" s="755"/>
      <c r="F13" s="755"/>
      <c r="G13" s="755"/>
      <c r="H13" s="755"/>
      <c r="I13" s="755"/>
      <c r="J13" s="755"/>
      <c r="K13" s="755"/>
      <c r="L13" s="755"/>
      <c r="M13" s="755"/>
      <c r="N13" s="755"/>
      <c r="O13" s="755"/>
      <c r="P13" s="756"/>
      <c r="Q13" s="227"/>
    </row>
    <row r="14" spans="1:18" s="115" customFormat="1" x14ac:dyDescent="0.2">
      <c r="A14" s="115" t="str">
        <f>CONCATENATE($B14,$B$8)</f>
        <v>20</v>
      </c>
      <c r="B14" s="136" t="s">
        <v>919</v>
      </c>
      <c r="C14" s="144" t="s">
        <v>1089</v>
      </c>
      <c r="D14" s="757"/>
      <c r="E14" s="757"/>
      <c r="F14" s="757"/>
      <c r="G14" s="757"/>
      <c r="H14" s="757"/>
      <c r="I14" s="757"/>
      <c r="J14" s="757"/>
      <c r="K14" s="757"/>
      <c r="L14" s="757"/>
      <c r="M14" s="757"/>
      <c r="N14" s="757"/>
      <c r="O14" s="757"/>
      <c r="P14" s="758"/>
      <c r="Q14" s="227"/>
    </row>
    <row r="15" spans="1:18" s="115" customFormat="1" x14ac:dyDescent="0.2">
      <c r="A15" s="115" t="str">
        <f>CONCATENATE($B15,$B$8)</f>
        <v>21</v>
      </c>
      <c r="B15" s="136" t="s">
        <v>920</v>
      </c>
      <c r="C15" s="144" t="s">
        <v>1230</v>
      </c>
      <c r="D15" s="757"/>
      <c r="E15" s="757"/>
      <c r="F15" s="757"/>
      <c r="G15" s="757"/>
      <c r="H15" s="757"/>
      <c r="I15" s="757"/>
      <c r="J15" s="757"/>
      <c r="K15" s="757"/>
      <c r="L15" s="757"/>
      <c r="M15" s="757"/>
      <c r="N15" s="757"/>
      <c r="O15" s="757"/>
      <c r="P15" s="758"/>
      <c r="Q15" s="227"/>
    </row>
    <row r="16" spans="1:18" s="115" customFormat="1" x14ac:dyDescent="0.2">
      <c r="A16" s="115" t="str">
        <f>CONCATENATE($B16,$B$8)</f>
        <v>22</v>
      </c>
      <c r="B16" s="136" t="s">
        <v>921</v>
      </c>
      <c r="C16" s="759" t="s">
        <v>1231</v>
      </c>
      <c r="D16" s="757"/>
      <c r="E16" s="757"/>
      <c r="F16" s="757"/>
      <c r="G16" s="757"/>
      <c r="H16" s="757"/>
      <c r="I16" s="757"/>
      <c r="J16" s="757"/>
      <c r="K16" s="757"/>
      <c r="L16" s="757"/>
      <c r="M16" s="757"/>
      <c r="N16" s="757"/>
      <c r="O16" s="757"/>
      <c r="P16" s="758"/>
      <c r="Q16" s="227"/>
    </row>
    <row r="17" spans="1:17" s="115" customFormat="1" x14ac:dyDescent="0.2">
      <c r="A17" s="115" t="str">
        <f>CONCATENATE($B17,$B$8)</f>
        <v>23</v>
      </c>
      <c r="B17" s="136" t="s">
        <v>922</v>
      </c>
      <c r="C17" s="759" t="s">
        <v>1232</v>
      </c>
      <c r="D17" s="757"/>
      <c r="E17" s="757"/>
      <c r="F17" s="757"/>
      <c r="G17" s="757"/>
      <c r="H17" s="757"/>
      <c r="I17" s="757"/>
      <c r="J17" s="757"/>
      <c r="K17" s="757"/>
      <c r="L17" s="757"/>
      <c r="M17" s="757"/>
      <c r="N17" s="757"/>
      <c r="O17" s="757"/>
      <c r="P17" s="758"/>
      <c r="Q17" s="227"/>
    </row>
    <row r="18" spans="1:17" s="115" customFormat="1" x14ac:dyDescent="0.2">
      <c r="A18" s="750">
        <f>A12+1</f>
        <v>2</v>
      </c>
      <c r="B18" s="751" t="s">
        <v>12</v>
      </c>
      <c r="C18" s="764" t="str">
        <f>VLOOKUP($B18,ГП,3,FALSE)</f>
        <v>П1124</v>
      </c>
      <c r="D18" s="752">
        <f>SUM(D20:D23)</f>
        <v>0</v>
      </c>
      <c r="E18" s="752">
        <f>SUM(E20:E23)</f>
        <v>0</v>
      </c>
      <c r="F18" s="752">
        <f t="shared" ref="F18:P18" si="2">SUM(F20:F23)</f>
        <v>0</v>
      </c>
      <c r="G18" s="752">
        <f t="shared" si="2"/>
        <v>0</v>
      </c>
      <c r="H18" s="752">
        <f t="shared" si="2"/>
        <v>0</v>
      </c>
      <c r="I18" s="752">
        <f t="shared" si="2"/>
        <v>0</v>
      </c>
      <c r="J18" s="752">
        <f t="shared" si="2"/>
        <v>0</v>
      </c>
      <c r="K18" s="752">
        <f t="shared" si="2"/>
        <v>0</v>
      </c>
      <c r="L18" s="752">
        <f t="shared" si="2"/>
        <v>0</v>
      </c>
      <c r="M18" s="752">
        <f t="shared" si="2"/>
        <v>0</v>
      </c>
      <c r="N18" s="752">
        <f t="shared" si="2"/>
        <v>0</v>
      </c>
      <c r="O18" s="752">
        <f t="shared" si="2"/>
        <v>0</v>
      </c>
      <c r="P18" s="753">
        <f t="shared" si="2"/>
        <v>0</v>
      </c>
      <c r="Q18" s="227"/>
    </row>
    <row r="19" spans="1:17" s="115" customFormat="1" x14ac:dyDescent="0.2">
      <c r="B19" s="754"/>
      <c r="C19" s="759" t="s">
        <v>248</v>
      </c>
      <c r="D19" s="755"/>
      <c r="E19" s="755"/>
      <c r="F19" s="755"/>
      <c r="G19" s="755"/>
      <c r="H19" s="755"/>
      <c r="I19" s="755"/>
      <c r="J19" s="755"/>
      <c r="K19" s="755"/>
      <c r="L19" s="755"/>
      <c r="M19" s="755"/>
      <c r="N19" s="755"/>
      <c r="O19" s="755"/>
      <c r="P19" s="756"/>
      <c r="Q19" s="227"/>
    </row>
    <row r="20" spans="1:17" s="115" customFormat="1" x14ac:dyDescent="0.2">
      <c r="A20" s="115" t="str">
        <f>CONCATENATE($B20,$B$14)</f>
        <v>2020</v>
      </c>
      <c r="B20" s="136" t="s">
        <v>919</v>
      </c>
      <c r="C20" s="144" t="s">
        <v>1089</v>
      </c>
      <c r="D20" s="757"/>
      <c r="E20" s="757"/>
      <c r="F20" s="757"/>
      <c r="G20" s="757"/>
      <c r="H20" s="757"/>
      <c r="I20" s="757"/>
      <c r="J20" s="757"/>
      <c r="K20" s="757"/>
      <c r="L20" s="757"/>
      <c r="M20" s="757"/>
      <c r="N20" s="757"/>
      <c r="O20" s="757"/>
      <c r="P20" s="758"/>
      <c r="Q20" s="227"/>
    </row>
    <row r="21" spans="1:17" s="115" customFormat="1" x14ac:dyDescent="0.2">
      <c r="A21" s="115" t="str">
        <f>CONCATENATE($B21,$B$14)</f>
        <v>2120</v>
      </c>
      <c r="B21" s="136" t="s">
        <v>920</v>
      </c>
      <c r="C21" s="144" t="s">
        <v>1230</v>
      </c>
      <c r="D21" s="757"/>
      <c r="E21" s="757"/>
      <c r="F21" s="757"/>
      <c r="G21" s="757"/>
      <c r="H21" s="757"/>
      <c r="I21" s="757"/>
      <c r="J21" s="757"/>
      <c r="K21" s="757"/>
      <c r="L21" s="757"/>
      <c r="M21" s="757"/>
      <c r="N21" s="757"/>
      <c r="O21" s="757"/>
      <c r="P21" s="758"/>
      <c r="Q21" s="227"/>
    </row>
    <row r="22" spans="1:17" s="115" customFormat="1" x14ac:dyDescent="0.2">
      <c r="A22" s="115" t="str">
        <f>CONCATENATE($B22,$B$14)</f>
        <v>2220</v>
      </c>
      <c r="B22" s="136" t="s">
        <v>921</v>
      </c>
      <c r="C22" s="759" t="s">
        <v>1231</v>
      </c>
      <c r="D22" s="757"/>
      <c r="E22" s="757"/>
      <c r="F22" s="757"/>
      <c r="G22" s="757"/>
      <c r="H22" s="757"/>
      <c r="I22" s="757"/>
      <c r="J22" s="757"/>
      <c r="K22" s="757"/>
      <c r="L22" s="757"/>
      <c r="M22" s="757"/>
      <c r="N22" s="757"/>
      <c r="O22" s="757"/>
      <c r="P22" s="758"/>
      <c r="Q22" s="227"/>
    </row>
    <row r="23" spans="1:17" s="115" customFormat="1" x14ac:dyDescent="0.2">
      <c r="A23" s="115" t="str">
        <f>CONCATENATE($B23,$B$14)</f>
        <v>2320</v>
      </c>
      <c r="B23" s="136" t="s">
        <v>922</v>
      </c>
      <c r="C23" s="759" t="s">
        <v>1232</v>
      </c>
      <c r="D23" s="757"/>
      <c r="E23" s="757"/>
      <c r="F23" s="757"/>
      <c r="G23" s="757"/>
      <c r="H23" s="757"/>
      <c r="I23" s="757"/>
      <c r="J23" s="757"/>
      <c r="K23" s="757"/>
      <c r="L23" s="757"/>
      <c r="M23" s="757"/>
      <c r="N23" s="757"/>
      <c r="O23" s="757"/>
      <c r="P23" s="758"/>
      <c r="Q23" s="227"/>
    </row>
    <row r="24" spans="1:17" s="115" customFormat="1" x14ac:dyDescent="0.2">
      <c r="A24" s="750">
        <f>A18+1</f>
        <v>3</v>
      </c>
      <c r="B24" s="751" t="s">
        <v>13</v>
      </c>
      <c r="C24" s="764" t="str">
        <f>VLOOKUP($B24,ГП,3,FALSE)</f>
        <v>П1125</v>
      </c>
      <c r="D24" s="752">
        <f>SUM(D26:D29)</f>
        <v>0</v>
      </c>
      <c r="E24" s="752">
        <f>SUM(E26:E29)</f>
        <v>0</v>
      </c>
      <c r="F24" s="752">
        <f t="shared" ref="F24:P24" si="3">SUM(F26:F29)</f>
        <v>0</v>
      </c>
      <c r="G24" s="752">
        <f t="shared" si="3"/>
        <v>0</v>
      </c>
      <c r="H24" s="752">
        <f t="shared" si="3"/>
        <v>0</v>
      </c>
      <c r="I24" s="752">
        <f t="shared" si="3"/>
        <v>0</v>
      </c>
      <c r="J24" s="752">
        <f t="shared" si="3"/>
        <v>0</v>
      </c>
      <c r="K24" s="752">
        <f t="shared" si="3"/>
        <v>0</v>
      </c>
      <c r="L24" s="752">
        <f t="shared" si="3"/>
        <v>0</v>
      </c>
      <c r="M24" s="752">
        <f t="shared" si="3"/>
        <v>0</v>
      </c>
      <c r="N24" s="752">
        <f t="shared" si="3"/>
        <v>0</v>
      </c>
      <c r="O24" s="752">
        <f t="shared" si="3"/>
        <v>0</v>
      </c>
      <c r="P24" s="753">
        <f t="shared" si="3"/>
        <v>0</v>
      </c>
      <c r="Q24" s="227"/>
    </row>
    <row r="25" spans="1:17" s="115" customFormat="1" x14ac:dyDescent="0.2">
      <c r="B25" s="754"/>
      <c r="C25" s="144" t="s">
        <v>248</v>
      </c>
      <c r="D25" s="755"/>
      <c r="E25" s="755"/>
      <c r="F25" s="755"/>
      <c r="G25" s="755"/>
      <c r="H25" s="755"/>
      <c r="I25" s="755"/>
      <c r="J25" s="755"/>
      <c r="K25" s="755"/>
      <c r="L25" s="755"/>
      <c r="M25" s="755"/>
      <c r="N25" s="755"/>
      <c r="O25" s="755"/>
      <c r="P25" s="756"/>
      <c r="Q25" s="227"/>
    </row>
    <row r="26" spans="1:17" s="115" customFormat="1" x14ac:dyDescent="0.2">
      <c r="A26" s="115" t="str">
        <f>CONCATENATE($B26,$B$20)</f>
        <v>2020</v>
      </c>
      <c r="B26" s="136" t="s">
        <v>919</v>
      </c>
      <c r="C26" s="144" t="s">
        <v>1089</v>
      </c>
      <c r="D26" s="757"/>
      <c r="E26" s="757"/>
      <c r="F26" s="757"/>
      <c r="G26" s="757"/>
      <c r="H26" s="757"/>
      <c r="I26" s="757"/>
      <c r="J26" s="757"/>
      <c r="K26" s="757"/>
      <c r="L26" s="757"/>
      <c r="M26" s="757"/>
      <c r="N26" s="757"/>
      <c r="O26" s="757"/>
      <c r="P26" s="758"/>
      <c r="Q26" s="227"/>
    </row>
    <row r="27" spans="1:17" s="115" customFormat="1" x14ac:dyDescent="0.2">
      <c r="A27" s="115" t="str">
        <f>CONCATENATE($B27,$B$20)</f>
        <v>2120</v>
      </c>
      <c r="B27" s="136" t="s">
        <v>920</v>
      </c>
      <c r="C27" s="144" t="s">
        <v>1230</v>
      </c>
      <c r="D27" s="757"/>
      <c r="E27" s="757"/>
      <c r="F27" s="757"/>
      <c r="G27" s="757"/>
      <c r="H27" s="757"/>
      <c r="I27" s="757"/>
      <c r="J27" s="757"/>
      <c r="K27" s="757"/>
      <c r="L27" s="757"/>
      <c r="M27" s="757"/>
      <c r="N27" s="757"/>
      <c r="O27" s="757"/>
      <c r="P27" s="758"/>
      <c r="Q27" s="227"/>
    </row>
    <row r="28" spans="1:17" s="115" customFormat="1" x14ac:dyDescent="0.2">
      <c r="A28" s="115" t="str">
        <f>CONCATENATE($B28,$B$20)</f>
        <v>2220</v>
      </c>
      <c r="B28" s="136" t="s">
        <v>921</v>
      </c>
      <c r="C28" s="759" t="s">
        <v>1231</v>
      </c>
      <c r="D28" s="757"/>
      <c r="E28" s="757"/>
      <c r="F28" s="757"/>
      <c r="G28" s="757"/>
      <c r="H28" s="757"/>
      <c r="I28" s="757"/>
      <c r="J28" s="757"/>
      <c r="K28" s="757"/>
      <c r="L28" s="757"/>
      <c r="M28" s="757"/>
      <c r="N28" s="757"/>
      <c r="O28" s="757"/>
      <c r="P28" s="758"/>
      <c r="Q28" s="227"/>
    </row>
    <row r="29" spans="1:17" s="115" customFormat="1" x14ac:dyDescent="0.2">
      <c r="A29" s="115" t="str">
        <f>CONCATENATE($B29,$B$20)</f>
        <v>2320</v>
      </c>
      <c r="B29" s="136" t="s">
        <v>922</v>
      </c>
      <c r="C29" s="759" t="s">
        <v>1232</v>
      </c>
      <c r="D29" s="757"/>
      <c r="E29" s="757"/>
      <c r="F29" s="757"/>
      <c r="G29" s="757"/>
      <c r="H29" s="757"/>
      <c r="I29" s="757"/>
      <c r="J29" s="757"/>
      <c r="K29" s="757"/>
      <c r="L29" s="757"/>
      <c r="M29" s="757"/>
      <c r="N29" s="757"/>
      <c r="O29" s="757"/>
      <c r="P29" s="758"/>
      <c r="Q29" s="227"/>
    </row>
    <row r="30" spans="1:17" s="115" customFormat="1" x14ac:dyDescent="0.2">
      <c r="A30" s="750">
        <f>A24+1</f>
        <v>4</v>
      </c>
      <c r="B30" s="751" t="s">
        <v>14</v>
      </c>
      <c r="C30" s="764" t="str">
        <f>VLOOKUP($B30,ГП,3,FALSE)</f>
        <v>П1126</v>
      </c>
      <c r="D30" s="752">
        <f>SUM(D32:D35)</f>
        <v>0</v>
      </c>
      <c r="E30" s="752">
        <f>SUM(E32:E35)</f>
        <v>0</v>
      </c>
      <c r="F30" s="752">
        <f t="shared" ref="F30:P30" si="4">SUM(F32:F35)</f>
        <v>0</v>
      </c>
      <c r="G30" s="752">
        <f t="shared" si="4"/>
        <v>0</v>
      </c>
      <c r="H30" s="752">
        <f t="shared" si="4"/>
        <v>0</v>
      </c>
      <c r="I30" s="752">
        <f t="shared" si="4"/>
        <v>0</v>
      </c>
      <c r="J30" s="752">
        <f t="shared" si="4"/>
        <v>0</v>
      </c>
      <c r="K30" s="752">
        <f t="shared" si="4"/>
        <v>0</v>
      </c>
      <c r="L30" s="752">
        <f t="shared" si="4"/>
        <v>0</v>
      </c>
      <c r="M30" s="752">
        <f t="shared" si="4"/>
        <v>0</v>
      </c>
      <c r="N30" s="752">
        <f t="shared" si="4"/>
        <v>0</v>
      </c>
      <c r="O30" s="752">
        <f t="shared" si="4"/>
        <v>0</v>
      </c>
      <c r="P30" s="753">
        <f t="shared" si="4"/>
        <v>0</v>
      </c>
      <c r="Q30" s="227"/>
    </row>
    <row r="31" spans="1:17" s="115" customFormat="1" x14ac:dyDescent="0.2">
      <c r="B31" s="754"/>
      <c r="C31" s="144" t="s">
        <v>248</v>
      </c>
      <c r="D31" s="755"/>
      <c r="E31" s="755"/>
      <c r="F31" s="755"/>
      <c r="G31" s="755"/>
      <c r="H31" s="755"/>
      <c r="I31" s="755"/>
      <c r="J31" s="755"/>
      <c r="K31" s="755"/>
      <c r="L31" s="755"/>
      <c r="M31" s="755"/>
      <c r="N31" s="755"/>
      <c r="O31" s="755"/>
      <c r="P31" s="756"/>
      <c r="Q31" s="227"/>
    </row>
    <row r="32" spans="1:17" s="115" customFormat="1" x14ac:dyDescent="0.2">
      <c r="A32" s="115" t="str">
        <f>CONCATENATE($B32,$B$26)</f>
        <v>2020</v>
      </c>
      <c r="B32" s="136" t="s">
        <v>919</v>
      </c>
      <c r="C32" s="144" t="s">
        <v>1089</v>
      </c>
      <c r="D32" s="757"/>
      <c r="E32" s="757"/>
      <c r="F32" s="757"/>
      <c r="G32" s="757"/>
      <c r="H32" s="757"/>
      <c r="I32" s="757"/>
      <c r="J32" s="757"/>
      <c r="K32" s="757"/>
      <c r="L32" s="757"/>
      <c r="M32" s="757"/>
      <c r="N32" s="757"/>
      <c r="O32" s="757"/>
      <c r="P32" s="758"/>
      <c r="Q32" s="227"/>
    </row>
    <row r="33" spans="1:17" s="115" customFormat="1" x14ac:dyDescent="0.2">
      <c r="A33" s="115" t="str">
        <f>CONCATENATE($B33,$B$26)</f>
        <v>2120</v>
      </c>
      <c r="B33" s="136" t="s">
        <v>920</v>
      </c>
      <c r="C33" s="144" t="s">
        <v>1230</v>
      </c>
      <c r="D33" s="757"/>
      <c r="E33" s="757"/>
      <c r="F33" s="757"/>
      <c r="G33" s="757"/>
      <c r="H33" s="757"/>
      <c r="I33" s="757"/>
      <c r="J33" s="757"/>
      <c r="K33" s="757"/>
      <c r="L33" s="757"/>
      <c r="M33" s="757"/>
      <c r="N33" s="757"/>
      <c r="O33" s="757"/>
      <c r="P33" s="758"/>
      <c r="Q33" s="227"/>
    </row>
    <row r="34" spans="1:17" s="115" customFormat="1" x14ac:dyDescent="0.2">
      <c r="A34" s="115" t="str">
        <f>CONCATENATE($B34,$B$26)</f>
        <v>2220</v>
      </c>
      <c r="B34" s="136" t="s">
        <v>921</v>
      </c>
      <c r="C34" s="759" t="s">
        <v>1231</v>
      </c>
      <c r="D34" s="757"/>
      <c r="E34" s="757"/>
      <c r="F34" s="757"/>
      <c r="G34" s="757"/>
      <c r="H34" s="757"/>
      <c r="I34" s="757"/>
      <c r="J34" s="757"/>
      <c r="K34" s="757"/>
      <c r="L34" s="757"/>
      <c r="M34" s="757"/>
      <c r="N34" s="757"/>
      <c r="O34" s="757"/>
      <c r="P34" s="758"/>
      <c r="Q34" s="227"/>
    </row>
    <row r="35" spans="1:17" s="115" customFormat="1" x14ac:dyDescent="0.2">
      <c r="A35" s="115" t="str">
        <f>CONCATENATE($B35,$B$26)</f>
        <v>2320</v>
      </c>
      <c r="B35" s="136" t="s">
        <v>922</v>
      </c>
      <c r="C35" s="759" t="s">
        <v>1232</v>
      </c>
      <c r="D35" s="757"/>
      <c r="E35" s="757"/>
      <c r="F35" s="757"/>
      <c r="G35" s="757"/>
      <c r="H35" s="757"/>
      <c r="I35" s="757"/>
      <c r="J35" s="757"/>
      <c r="K35" s="757"/>
      <c r="L35" s="757"/>
      <c r="M35" s="757"/>
      <c r="N35" s="757"/>
      <c r="O35" s="757"/>
      <c r="P35" s="758"/>
      <c r="Q35" s="227"/>
    </row>
    <row r="36" spans="1:17" s="115" customFormat="1" x14ac:dyDescent="0.2">
      <c r="A36" s="750">
        <f>A30+1</f>
        <v>5</v>
      </c>
      <c r="B36" s="751" t="s">
        <v>15</v>
      </c>
      <c r="C36" s="764" t="str">
        <f>VLOOKUP($B36,ГП,3,FALSE)</f>
        <v>П1127</v>
      </c>
      <c r="D36" s="752">
        <f>SUM(D38:D41)</f>
        <v>0</v>
      </c>
      <c r="E36" s="752">
        <f>SUM(E38:E41)</f>
        <v>0</v>
      </c>
      <c r="F36" s="752">
        <f t="shared" ref="F36:P36" si="5">SUM(F38:F41)</f>
        <v>0</v>
      </c>
      <c r="G36" s="752">
        <f t="shared" si="5"/>
        <v>0</v>
      </c>
      <c r="H36" s="752">
        <f t="shared" si="5"/>
        <v>0</v>
      </c>
      <c r="I36" s="752">
        <f t="shared" si="5"/>
        <v>0</v>
      </c>
      <c r="J36" s="752">
        <f t="shared" si="5"/>
        <v>0</v>
      </c>
      <c r="K36" s="752">
        <f t="shared" si="5"/>
        <v>0</v>
      </c>
      <c r="L36" s="752">
        <f t="shared" si="5"/>
        <v>0</v>
      </c>
      <c r="M36" s="752">
        <f t="shared" si="5"/>
        <v>0</v>
      </c>
      <c r="N36" s="752">
        <f t="shared" si="5"/>
        <v>0</v>
      </c>
      <c r="O36" s="752">
        <f t="shared" si="5"/>
        <v>0</v>
      </c>
      <c r="P36" s="753">
        <f t="shared" si="5"/>
        <v>0</v>
      </c>
      <c r="Q36" s="227"/>
    </row>
    <row r="37" spans="1:17" s="115" customFormat="1" x14ac:dyDescent="0.2">
      <c r="B37" s="754"/>
      <c r="C37" s="144" t="s">
        <v>248</v>
      </c>
      <c r="D37" s="755"/>
      <c r="E37" s="755"/>
      <c r="F37" s="755"/>
      <c r="G37" s="755"/>
      <c r="H37" s="755"/>
      <c r="I37" s="755"/>
      <c r="J37" s="755"/>
      <c r="K37" s="755"/>
      <c r="L37" s="755"/>
      <c r="M37" s="755"/>
      <c r="N37" s="755"/>
      <c r="O37" s="755"/>
      <c r="P37" s="756"/>
      <c r="Q37" s="227"/>
    </row>
    <row r="38" spans="1:17" s="115" customFormat="1" x14ac:dyDescent="0.2">
      <c r="A38" s="115" t="str">
        <f>CONCATENATE($B38,$B$32)</f>
        <v>2020</v>
      </c>
      <c r="B38" s="136" t="s">
        <v>919</v>
      </c>
      <c r="C38" s="144" t="s">
        <v>1089</v>
      </c>
      <c r="D38" s="757"/>
      <c r="E38" s="757"/>
      <c r="F38" s="757"/>
      <c r="G38" s="757"/>
      <c r="H38" s="757"/>
      <c r="I38" s="757"/>
      <c r="J38" s="757"/>
      <c r="K38" s="757"/>
      <c r="L38" s="757"/>
      <c r="M38" s="757"/>
      <c r="N38" s="757"/>
      <c r="O38" s="757"/>
      <c r="P38" s="758"/>
      <c r="Q38" s="227"/>
    </row>
    <row r="39" spans="1:17" s="115" customFormat="1" x14ac:dyDescent="0.2">
      <c r="A39" s="115" t="str">
        <f>CONCATENATE($B39,$B$32)</f>
        <v>2120</v>
      </c>
      <c r="B39" s="136" t="s">
        <v>920</v>
      </c>
      <c r="C39" s="144" t="s">
        <v>1230</v>
      </c>
      <c r="D39" s="757"/>
      <c r="E39" s="757"/>
      <c r="F39" s="757"/>
      <c r="G39" s="757"/>
      <c r="H39" s="757"/>
      <c r="I39" s="757"/>
      <c r="J39" s="757"/>
      <c r="K39" s="757"/>
      <c r="L39" s="757"/>
      <c r="M39" s="757"/>
      <c r="N39" s="757"/>
      <c r="O39" s="757"/>
      <c r="P39" s="758"/>
      <c r="Q39" s="227"/>
    </row>
    <row r="40" spans="1:17" s="115" customFormat="1" x14ac:dyDescent="0.2">
      <c r="A40" s="115" t="str">
        <f>CONCATENATE($B40,$B$32)</f>
        <v>2220</v>
      </c>
      <c r="B40" s="136" t="s">
        <v>921</v>
      </c>
      <c r="C40" s="759" t="s">
        <v>1231</v>
      </c>
      <c r="D40" s="757"/>
      <c r="E40" s="757"/>
      <c r="F40" s="757"/>
      <c r="G40" s="757"/>
      <c r="H40" s="757"/>
      <c r="I40" s="757"/>
      <c r="J40" s="757"/>
      <c r="K40" s="757"/>
      <c r="L40" s="757"/>
      <c r="M40" s="757"/>
      <c r="N40" s="757"/>
      <c r="O40" s="757"/>
      <c r="P40" s="758"/>
      <c r="Q40" s="227"/>
    </row>
    <row r="41" spans="1:17" s="115" customFormat="1" x14ac:dyDescent="0.2">
      <c r="A41" s="115" t="str">
        <f>CONCATENATE($B41,$B$32)</f>
        <v>2320</v>
      </c>
      <c r="B41" s="136" t="s">
        <v>922</v>
      </c>
      <c r="C41" s="759" t="s">
        <v>1232</v>
      </c>
      <c r="D41" s="757"/>
      <c r="E41" s="757"/>
      <c r="F41" s="757"/>
      <c r="G41" s="757"/>
      <c r="H41" s="757"/>
      <c r="I41" s="757"/>
      <c r="J41" s="757"/>
      <c r="K41" s="757"/>
      <c r="L41" s="757"/>
      <c r="M41" s="757"/>
      <c r="N41" s="757"/>
      <c r="O41" s="757"/>
      <c r="P41" s="758"/>
      <c r="Q41" s="227"/>
    </row>
    <row r="42" spans="1:17" s="115" customFormat="1" x14ac:dyDescent="0.2">
      <c r="A42" s="750">
        <f>A36+1</f>
        <v>6</v>
      </c>
      <c r="B42" s="751" t="s">
        <v>16</v>
      </c>
      <c r="C42" s="764" t="str">
        <f>VLOOKUP($B42,ГП,3,FALSE)</f>
        <v>П1128</v>
      </c>
      <c r="D42" s="752">
        <f>SUM(D44:D47)</f>
        <v>0</v>
      </c>
      <c r="E42" s="752">
        <f>SUM(E44:E47)</f>
        <v>0</v>
      </c>
      <c r="F42" s="752">
        <f t="shared" ref="F42:P42" si="6">SUM(F44:F47)</f>
        <v>0</v>
      </c>
      <c r="G42" s="752">
        <f t="shared" si="6"/>
        <v>0</v>
      </c>
      <c r="H42" s="752">
        <f t="shared" si="6"/>
        <v>0</v>
      </c>
      <c r="I42" s="752">
        <f t="shared" si="6"/>
        <v>0</v>
      </c>
      <c r="J42" s="752">
        <f t="shared" si="6"/>
        <v>0</v>
      </c>
      <c r="K42" s="752">
        <f t="shared" si="6"/>
        <v>0</v>
      </c>
      <c r="L42" s="752">
        <f t="shared" si="6"/>
        <v>0</v>
      </c>
      <c r="M42" s="752">
        <f t="shared" si="6"/>
        <v>0</v>
      </c>
      <c r="N42" s="752">
        <f t="shared" si="6"/>
        <v>0</v>
      </c>
      <c r="O42" s="752">
        <f t="shared" si="6"/>
        <v>0</v>
      </c>
      <c r="P42" s="753">
        <f t="shared" si="6"/>
        <v>0</v>
      </c>
      <c r="Q42" s="227"/>
    </row>
    <row r="43" spans="1:17" s="115" customFormat="1" x14ac:dyDescent="0.2">
      <c r="B43" s="754"/>
      <c r="C43" s="144" t="s">
        <v>248</v>
      </c>
      <c r="D43" s="755"/>
      <c r="E43" s="755"/>
      <c r="F43" s="755"/>
      <c r="G43" s="755"/>
      <c r="H43" s="755"/>
      <c r="I43" s="755"/>
      <c r="J43" s="755"/>
      <c r="K43" s="755"/>
      <c r="L43" s="755"/>
      <c r="M43" s="755"/>
      <c r="N43" s="755"/>
      <c r="O43" s="755"/>
      <c r="P43" s="756"/>
      <c r="Q43" s="227"/>
    </row>
    <row r="44" spans="1:17" s="115" customFormat="1" x14ac:dyDescent="0.2">
      <c r="A44" s="115" t="str">
        <f>CONCATENATE($B44,$B$38)</f>
        <v>2020</v>
      </c>
      <c r="B44" s="136" t="s">
        <v>919</v>
      </c>
      <c r="C44" s="144" t="s">
        <v>1089</v>
      </c>
      <c r="D44" s="757"/>
      <c r="E44" s="757"/>
      <c r="F44" s="757"/>
      <c r="G44" s="757"/>
      <c r="H44" s="757"/>
      <c r="I44" s="757"/>
      <c r="J44" s="757"/>
      <c r="K44" s="757"/>
      <c r="L44" s="757"/>
      <c r="M44" s="757"/>
      <c r="N44" s="757"/>
      <c r="O44" s="757"/>
      <c r="P44" s="758"/>
      <c r="Q44" s="227"/>
    </row>
    <row r="45" spans="1:17" s="115" customFormat="1" x14ac:dyDescent="0.2">
      <c r="A45" s="115" t="str">
        <f>CONCATENATE($B45,$B$38)</f>
        <v>2120</v>
      </c>
      <c r="B45" s="136" t="s">
        <v>920</v>
      </c>
      <c r="C45" s="144" t="s">
        <v>1230</v>
      </c>
      <c r="D45" s="757"/>
      <c r="E45" s="757"/>
      <c r="F45" s="757"/>
      <c r="G45" s="757"/>
      <c r="H45" s="757"/>
      <c r="I45" s="757"/>
      <c r="J45" s="757"/>
      <c r="K45" s="757"/>
      <c r="L45" s="757"/>
      <c r="M45" s="757"/>
      <c r="N45" s="757"/>
      <c r="O45" s="757"/>
      <c r="P45" s="758"/>
      <c r="Q45" s="227"/>
    </row>
    <row r="46" spans="1:17" s="115" customFormat="1" x14ac:dyDescent="0.2">
      <c r="A46" s="115" t="str">
        <f>CONCATENATE($B46,$B$38)</f>
        <v>2220</v>
      </c>
      <c r="B46" s="136" t="s">
        <v>921</v>
      </c>
      <c r="C46" s="759" t="s">
        <v>1231</v>
      </c>
      <c r="D46" s="757"/>
      <c r="E46" s="757"/>
      <c r="F46" s="757"/>
      <c r="G46" s="757"/>
      <c r="H46" s="757"/>
      <c r="I46" s="757"/>
      <c r="J46" s="757"/>
      <c r="K46" s="757"/>
      <c r="L46" s="757"/>
      <c r="M46" s="757"/>
      <c r="N46" s="757"/>
      <c r="O46" s="757"/>
      <c r="P46" s="758"/>
      <c r="Q46" s="227"/>
    </row>
    <row r="47" spans="1:17" s="115" customFormat="1" x14ac:dyDescent="0.2">
      <c r="A47" s="115" t="str">
        <f>CONCATENATE($B47,$B$38)</f>
        <v>2320</v>
      </c>
      <c r="B47" s="136" t="s">
        <v>922</v>
      </c>
      <c r="C47" s="759" t="s">
        <v>1232</v>
      </c>
      <c r="D47" s="757"/>
      <c r="E47" s="757"/>
      <c r="F47" s="757"/>
      <c r="G47" s="757"/>
      <c r="H47" s="757"/>
      <c r="I47" s="757"/>
      <c r="J47" s="757"/>
      <c r="K47" s="757"/>
      <c r="L47" s="757"/>
      <c r="M47" s="757"/>
      <c r="N47" s="757"/>
      <c r="O47" s="757"/>
      <c r="P47" s="758"/>
      <c r="Q47" s="227"/>
    </row>
    <row r="48" spans="1:17" s="115" customFormat="1" x14ac:dyDescent="0.2">
      <c r="A48" s="750">
        <f>A42+1</f>
        <v>7</v>
      </c>
      <c r="B48" s="751" t="s">
        <v>17</v>
      </c>
      <c r="C48" s="764" t="str">
        <f>VLOOKUP($B48,ГП,3,FALSE)</f>
        <v>П1129</v>
      </c>
      <c r="D48" s="752">
        <f>SUM(D50:D53)</f>
        <v>0</v>
      </c>
      <c r="E48" s="752">
        <f>SUM(E50:E53)</f>
        <v>0</v>
      </c>
      <c r="F48" s="752">
        <f t="shared" ref="F48:P48" si="7">SUM(F50:F53)</f>
        <v>0</v>
      </c>
      <c r="G48" s="752">
        <f t="shared" si="7"/>
        <v>0</v>
      </c>
      <c r="H48" s="752">
        <f t="shared" si="7"/>
        <v>0</v>
      </c>
      <c r="I48" s="752">
        <f t="shared" si="7"/>
        <v>0</v>
      </c>
      <c r="J48" s="752">
        <f t="shared" si="7"/>
        <v>0</v>
      </c>
      <c r="K48" s="752">
        <f t="shared" si="7"/>
        <v>0</v>
      </c>
      <c r="L48" s="752">
        <f t="shared" si="7"/>
        <v>0</v>
      </c>
      <c r="M48" s="752">
        <f t="shared" si="7"/>
        <v>0</v>
      </c>
      <c r="N48" s="752">
        <f t="shared" si="7"/>
        <v>0</v>
      </c>
      <c r="O48" s="752">
        <f t="shared" si="7"/>
        <v>0</v>
      </c>
      <c r="P48" s="753">
        <f t="shared" si="7"/>
        <v>0</v>
      </c>
      <c r="Q48" s="227"/>
    </row>
    <row r="49" spans="1:17" s="115" customFormat="1" x14ac:dyDescent="0.2">
      <c r="B49" s="754"/>
      <c r="C49" s="144" t="s">
        <v>248</v>
      </c>
      <c r="D49" s="755"/>
      <c r="E49" s="755"/>
      <c r="F49" s="755"/>
      <c r="G49" s="755"/>
      <c r="H49" s="755"/>
      <c r="I49" s="755"/>
      <c r="J49" s="755"/>
      <c r="K49" s="755"/>
      <c r="L49" s="755"/>
      <c r="M49" s="755"/>
      <c r="N49" s="755"/>
      <c r="O49" s="755"/>
      <c r="P49" s="756"/>
      <c r="Q49" s="227"/>
    </row>
    <row r="50" spans="1:17" s="115" customFormat="1" x14ac:dyDescent="0.2">
      <c r="A50" s="115" t="str">
        <f>CONCATENATE($B50,$B$44)</f>
        <v>2020</v>
      </c>
      <c r="B50" s="136" t="s">
        <v>919</v>
      </c>
      <c r="C50" s="144" t="s">
        <v>1089</v>
      </c>
      <c r="D50" s="757"/>
      <c r="E50" s="757"/>
      <c r="F50" s="757"/>
      <c r="G50" s="757"/>
      <c r="H50" s="757"/>
      <c r="I50" s="757"/>
      <c r="J50" s="757"/>
      <c r="K50" s="757"/>
      <c r="L50" s="757"/>
      <c r="M50" s="757"/>
      <c r="N50" s="757"/>
      <c r="O50" s="757"/>
      <c r="P50" s="758"/>
      <c r="Q50" s="227"/>
    </row>
    <row r="51" spans="1:17" s="115" customFormat="1" x14ac:dyDescent="0.2">
      <c r="A51" s="115" t="str">
        <f>CONCATENATE($B51,$B$44)</f>
        <v>2120</v>
      </c>
      <c r="B51" s="136" t="s">
        <v>920</v>
      </c>
      <c r="C51" s="144" t="s">
        <v>1230</v>
      </c>
      <c r="D51" s="757"/>
      <c r="E51" s="757"/>
      <c r="F51" s="757"/>
      <c r="G51" s="757"/>
      <c r="H51" s="757"/>
      <c r="I51" s="757"/>
      <c r="J51" s="757"/>
      <c r="K51" s="757"/>
      <c r="L51" s="757"/>
      <c r="M51" s="757"/>
      <c r="N51" s="757"/>
      <c r="O51" s="757"/>
      <c r="P51" s="758"/>
      <c r="Q51" s="227"/>
    </row>
    <row r="52" spans="1:17" s="115" customFormat="1" x14ac:dyDescent="0.2">
      <c r="A52" s="115" t="str">
        <f>CONCATENATE($B52,$B$44)</f>
        <v>2220</v>
      </c>
      <c r="B52" s="136" t="s">
        <v>921</v>
      </c>
      <c r="C52" s="759" t="s">
        <v>1231</v>
      </c>
      <c r="D52" s="757"/>
      <c r="E52" s="757"/>
      <c r="F52" s="757"/>
      <c r="G52" s="757"/>
      <c r="H52" s="757"/>
      <c r="I52" s="757"/>
      <c r="J52" s="757"/>
      <c r="K52" s="757"/>
      <c r="L52" s="757"/>
      <c r="M52" s="757"/>
      <c r="N52" s="757"/>
      <c r="O52" s="757"/>
      <c r="P52" s="758"/>
      <c r="Q52" s="227"/>
    </row>
    <row r="53" spans="1:17" s="115" customFormat="1" x14ac:dyDescent="0.2">
      <c r="A53" s="115" t="str">
        <f>CONCATENATE($B53,$B$44)</f>
        <v>2320</v>
      </c>
      <c r="B53" s="136" t="s">
        <v>922</v>
      </c>
      <c r="C53" s="759" t="s">
        <v>1232</v>
      </c>
      <c r="D53" s="757"/>
      <c r="E53" s="757"/>
      <c r="F53" s="757"/>
      <c r="G53" s="757"/>
      <c r="H53" s="757"/>
      <c r="I53" s="757"/>
      <c r="J53" s="757"/>
      <c r="K53" s="757"/>
      <c r="L53" s="757"/>
      <c r="M53" s="757"/>
      <c r="N53" s="757"/>
      <c r="O53" s="757"/>
      <c r="P53" s="758"/>
      <c r="Q53" s="227"/>
    </row>
    <row r="54" spans="1:17" s="115" customFormat="1" x14ac:dyDescent="0.2">
      <c r="A54" s="750">
        <f>A48+1</f>
        <v>8</v>
      </c>
      <c r="B54" s="751" t="s">
        <v>539</v>
      </c>
      <c r="C54" s="764" t="str">
        <f>VLOOKUP($B54,ГП,3,FALSE)</f>
        <v>П1130</v>
      </c>
      <c r="D54" s="752">
        <f>SUM(D56:D59)</f>
        <v>0</v>
      </c>
      <c r="E54" s="752">
        <f>SUM(E56:E59)</f>
        <v>0</v>
      </c>
      <c r="F54" s="752">
        <f t="shared" ref="F54:P54" si="8">SUM(F56:F59)</f>
        <v>0</v>
      </c>
      <c r="G54" s="752">
        <f t="shared" si="8"/>
        <v>0</v>
      </c>
      <c r="H54" s="752">
        <f t="shared" si="8"/>
        <v>0</v>
      </c>
      <c r="I54" s="752">
        <f t="shared" si="8"/>
        <v>0</v>
      </c>
      <c r="J54" s="752">
        <f t="shared" si="8"/>
        <v>0</v>
      </c>
      <c r="K54" s="752">
        <f t="shared" si="8"/>
        <v>0</v>
      </c>
      <c r="L54" s="752">
        <f t="shared" si="8"/>
        <v>0</v>
      </c>
      <c r="M54" s="752">
        <f t="shared" si="8"/>
        <v>0</v>
      </c>
      <c r="N54" s="752">
        <f t="shared" si="8"/>
        <v>0</v>
      </c>
      <c r="O54" s="752">
        <f t="shared" si="8"/>
        <v>0</v>
      </c>
      <c r="P54" s="753">
        <f t="shared" si="8"/>
        <v>0</v>
      </c>
      <c r="Q54" s="227"/>
    </row>
    <row r="55" spans="1:17" s="115" customFormat="1" x14ac:dyDescent="0.2">
      <c r="B55" s="754"/>
      <c r="C55" s="144" t="s">
        <v>248</v>
      </c>
      <c r="D55" s="755"/>
      <c r="E55" s="755"/>
      <c r="F55" s="755"/>
      <c r="G55" s="755"/>
      <c r="H55" s="755"/>
      <c r="I55" s="755"/>
      <c r="J55" s="755"/>
      <c r="K55" s="755"/>
      <c r="L55" s="755"/>
      <c r="M55" s="755"/>
      <c r="N55" s="755"/>
      <c r="O55" s="755"/>
      <c r="P55" s="756"/>
      <c r="Q55" s="227"/>
    </row>
    <row r="56" spans="1:17" s="115" customFormat="1" x14ac:dyDescent="0.2">
      <c r="A56" s="115" t="str">
        <f>CONCATENATE($B56,$B$50)</f>
        <v>2020</v>
      </c>
      <c r="B56" s="136" t="s">
        <v>919</v>
      </c>
      <c r="C56" s="144" t="s">
        <v>1089</v>
      </c>
      <c r="D56" s="757"/>
      <c r="E56" s="757"/>
      <c r="F56" s="757"/>
      <c r="G56" s="757"/>
      <c r="H56" s="757"/>
      <c r="I56" s="757"/>
      <c r="J56" s="757"/>
      <c r="K56" s="757"/>
      <c r="L56" s="757"/>
      <c r="M56" s="757"/>
      <c r="N56" s="757"/>
      <c r="O56" s="757"/>
      <c r="P56" s="758"/>
      <c r="Q56" s="227"/>
    </row>
    <row r="57" spans="1:17" s="115" customFormat="1" x14ac:dyDescent="0.2">
      <c r="A57" s="115" t="str">
        <f>CONCATENATE($B57,$B$50)</f>
        <v>2120</v>
      </c>
      <c r="B57" s="136" t="s">
        <v>920</v>
      </c>
      <c r="C57" s="144" t="s">
        <v>1230</v>
      </c>
      <c r="D57" s="757"/>
      <c r="E57" s="757"/>
      <c r="F57" s="757"/>
      <c r="G57" s="757"/>
      <c r="H57" s="757"/>
      <c r="I57" s="757"/>
      <c r="J57" s="757"/>
      <c r="K57" s="757"/>
      <c r="L57" s="757"/>
      <c r="M57" s="757"/>
      <c r="N57" s="757"/>
      <c r="O57" s="757"/>
      <c r="P57" s="758"/>
      <c r="Q57" s="227"/>
    </row>
    <row r="58" spans="1:17" s="115" customFormat="1" x14ac:dyDescent="0.2">
      <c r="A58" s="115" t="str">
        <f>CONCATENATE($B58,$B$50)</f>
        <v>2220</v>
      </c>
      <c r="B58" s="136" t="s">
        <v>921</v>
      </c>
      <c r="C58" s="759" t="s">
        <v>1231</v>
      </c>
      <c r="D58" s="757"/>
      <c r="E58" s="757"/>
      <c r="F58" s="757"/>
      <c r="G58" s="757"/>
      <c r="H58" s="757"/>
      <c r="I58" s="757"/>
      <c r="J58" s="757"/>
      <c r="K58" s="757"/>
      <c r="L58" s="757"/>
      <c r="M58" s="757"/>
      <c r="N58" s="757"/>
      <c r="O58" s="757"/>
      <c r="P58" s="758"/>
      <c r="Q58" s="227"/>
    </row>
    <row r="59" spans="1:17" s="115" customFormat="1" x14ac:dyDescent="0.2">
      <c r="A59" s="115" t="str">
        <f>CONCATENATE($B59,$B$50)</f>
        <v>2320</v>
      </c>
      <c r="B59" s="136" t="s">
        <v>922</v>
      </c>
      <c r="C59" s="759" t="s">
        <v>1232</v>
      </c>
      <c r="D59" s="757"/>
      <c r="E59" s="757"/>
      <c r="F59" s="757"/>
      <c r="G59" s="757"/>
      <c r="H59" s="757"/>
      <c r="I59" s="757"/>
      <c r="J59" s="757"/>
      <c r="K59" s="757"/>
      <c r="L59" s="757"/>
      <c r="M59" s="757"/>
      <c r="N59" s="757"/>
      <c r="O59" s="757"/>
      <c r="P59" s="758"/>
      <c r="Q59" s="227"/>
    </row>
    <row r="60" spans="1:17" s="115" customFormat="1" x14ac:dyDescent="0.2">
      <c r="A60" s="750">
        <f>A48+1</f>
        <v>8</v>
      </c>
      <c r="B60" s="751" t="s">
        <v>19</v>
      </c>
      <c r="C60" s="764" t="str">
        <f>VLOOKUP($B60,ГП,3,FALSE)</f>
        <v>П1132</v>
      </c>
      <c r="D60" s="752">
        <f>SUM(D62:D65)</f>
        <v>0</v>
      </c>
      <c r="E60" s="752">
        <f>SUM(E62:E65)</f>
        <v>0</v>
      </c>
      <c r="F60" s="752">
        <f t="shared" ref="F60:P60" si="9">SUM(F62:F65)</f>
        <v>0</v>
      </c>
      <c r="G60" s="752">
        <f t="shared" si="9"/>
        <v>0</v>
      </c>
      <c r="H60" s="752">
        <f t="shared" si="9"/>
        <v>0</v>
      </c>
      <c r="I60" s="752">
        <f t="shared" si="9"/>
        <v>0</v>
      </c>
      <c r="J60" s="752">
        <f t="shared" si="9"/>
        <v>0</v>
      </c>
      <c r="K60" s="752">
        <f t="shared" si="9"/>
        <v>0</v>
      </c>
      <c r="L60" s="752">
        <f t="shared" si="9"/>
        <v>0</v>
      </c>
      <c r="M60" s="752">
        <f t="shared" si="9"/>
        <v>0</v>
      </c>
      <c r="N60" s="752">
        <f t="shared" si="9"/>
        <v>0</v>
      </c>
      <c r="O60" s="752">
        <f t="shared" si="9"/>
        <v>0</v>
      </c>
      <c r="P60" s="753">
        <f t="shared" si="9"/>
        <v>0</v>
      </c>
      <c r="Q60" s="227"/>
    </row>
    <row r="61" spans="1:17" s="115" customFormat="1" x14ac:dyDescent="0.2">
      <c r="B61" s="754"/>
      <c r="C61" s="144" t="s">
        <v>248</v>
      </c>
      <c r="D61" s="755"/>
      <c r="E61" s="755"/>
      <c r="F61" s="755"/>
      <c r="G61" s="755"/>
      <c r="H61" s="755"/>
      <c r="I61" s="755"/>
      <c r="J61" s="755"/>
      <c r="K61" s="755"/>
      <c r="L61" s="755"/>
      <c r="M61" s="755"/>
      <c r="N61" s="755"/>
      <c r="O61" s="755"/>
      <c r="P61" s="756"/>
      <c r="Q61" s="227"/>
    </row>
    <row r="62" spans="1:17" s="115" customFormat="1" x14ac:dyDescent="0.2">
      <c r="A62" s="115" t="str">
        <f>CONCATENATE($B62,$B$56)</f>
        <v>2020</v>
      </c>
      <c r="B62" s="136" t="s">
        <v>919</v>
      </c>
      <c r="C62" s="144" t="s">
        <v>1089</v>
      </c>
      <c r="D62" s="757"/>
      <c r="E62" s="757"/>
      <c r="F62" s="757"/>
      <c r="G62" s="757"/>
      <c r="H62" s="757"/>
      <c r="I62" s="757"/>
      <c r="J62" s="757"/>
      <c r="K62" s="757"/>
      <c r="L62" s="757"/>
      <c r="M62" s="757"/>
      <c r="N62" s="757"/>
      <c r="O62" s="757"/>
      <c r="P62" s="758"/>
      <c r="Q62" s="227"/>
    </row>
    <row r="63" spans="1:17" s="115" customFormat="1" x14ac:dyDescent="0.2">
      <c r="A63" s="115" t="str">
        <f>CONCATENATE($B63,$B$56)</f>
        <v>2120</v>
      </c>
      <c r="B63" s="136" t="s">
        <v>920</v>
      </c>
      <c r="C63" s="144" t="s">
        <v>1230</v>
      </c>
      <c r="D63" s="757"/>
      <c r="E63" s="757"/>
      <c r="F63" s="757"/>
      <c r="G63" s="757"/>
      <c r="H63" s="757"/>
      <c r="I63" s="757"/>
      <c r="J63" s="757"/>
      <c r="K63" s="757"/>
      <c r="L63" s="757"/>
      <c r="M63" s="757"/>
      <c r="N63" s="757"/>
      <c r="O63" s="757"/>
      <c r="P63" s="758"/>
      <c r="Q63" s="227"/>
    </row>
    <row r="64" spans="1:17" s="115" customFormat="1" x14ac:dyDescent="0.2">
      <c r="A64" s="115" t="str">
        <f>CONCATENATE($B64,$B$56)</f>
        <v>2220</v>
      </c>
      <c r="B64" s="136" t="s">
        <v>921</v>
      </c>
      <c r="C64" s="759" t="s">
        <v>1231</v>
      </c>
      <c r="D64" s="757"/>
      <c r="E64" s="757"/>
      <c r="F64" s="757"/>
      <c r="G64" s="757"/>
      <c r="H64" s="757"/>
      <c r="I64" s="757"/>
      <c r="J64" s="757"/>
      <c r="K64" s="757"/>
      <c r="L64" s="757"/>
      <c r="M64" s="757"/>
      <c r="N64" s="757"/>
      <c r="O64" s="757"/>
      <c r="P64" s="758"/>
      <c r="Q64" s="227"/>
    </row>
    <row r="65" spans="1:17" s="115" customFormat="1" x14ac:dyDescent="0.2">
      <c r="A65" s="115" t="str">
        <f>CONCATENATE($B65,$B$56)</f>
        <v>2320</v>
      </c>
      <c r="B65" s="136" t="s">
        <v>922</v>
      </c>
      <c r="C65" s="759" t="s">
        <v>1232</v>
      </c>
      <c r="D65" s="757"/>
      <c r="E65" s="757"/>
      <c r="F65" s="757"/>
      <c r="G65" s="757"/>
      <c r="H65" s="757"/>
      <c r="I65" s="757"/>
      <c r="J65" s="757"/>
      <c r="K65" s="757"/>
      <c r="L65" s="757"/>
      <c r="M65" s="757"/>
      <c r="N65" s="757"/>
      <c r="O65" s="757"/>
      <c r="P65" s="758"/>
      <c r="Q65" s="227"/>
    </row>
    <row r="66" spans="1:17" s="115" customFormat="1" x14ac:dyDescent="0.2">
      <c r="A66" s="750">
        <f>A60+1</f>
        <v>9</v>
      </c>
      <c r="B66" s="751" t="s">
        <v>20</v>
      </c>
      <c r="C66" s="764" t="str">
        <f>VLOOKUP($B66,ГП,3,FALSE)</f>
        <v>П1133</v>
      </c>
      <c r="D66" s="752">
        <f>SUM(D68:D71)</f>
        <v>0</v>
      </c>
      <c r="E66" s="752">
        <f>SUM(E68:E71)</f>
        <v>0</v>
      </c>
      <c r="F66" s="752">
        <f t="shared" ref="F66:P66" si="10">SUM(F68:F71)</f>
        <v>0</v>
      </c>
      <c r="G66" s="752">
        <f t="shared" si="10"/>
        <v>0</v>
      </c>
      <c r="H66" s="752">
        <f t="shared" si="10"/>
        <v>0</v>
      </c>
      <c r="I66" s="752">
        <f t="shared" si="10"/>
        <v>0</v>
      </c>
      <c r="J66" s="752">
        <f t="shared" si="10"/>
        <v>0</v>
      </c>
      <c r="K66" s="752">
        <f t="shared" si="10"/>
        <v>0</v>
      </c>
      <c r="L66" s="752">
        <f t="shared" si="10"/>
        <v>0</v>
      </c>
      <c r="M66" s="752">
        <f t="shared" si="10"/>
        <v>0</v>
      </c>
      <c r="N66" s="752">
        <f t="shared" si="10"/>
        <v>0</v>
      </c>
      <c r="O66" s="752">
        <f t="shared" si="10"/>
        <v>0</v>
      </c>
      <c r="P66" s="753">
        <f t="shared" si="10"/>
        <v>0</v>
      </c>
      <c r="Q66" s="227"/>
    </row>
    <row r="67" spans="1:17" s="115" customFormat="1" x14ac:dyDescent="0.2">
      <c r="B67" s="754"/>
      <c r="C67" s="144" t="s">
        <v>248</v>
      </c>
      <c r="D67" s="755"/>
      <c r="E67" s="755"/>
      <c r="F67" s="755"/>
      <c r="G67" s="755"/>
      <c r="H67" s="755"/>
      <c r="I67" s="755"/>
      <c r="J67" s="755"/>
      <c r="K67" s="755"/>
      <c r="L67" s="755"/>
      <c r="M67" s="755"/>
      <c r="N67" s="755"/>
      <c r="O67" s="755"/>
      <c r="P67" s="756"/>
      <c r="Q67" s="227"/>
    </row>
    <row r="68" spans="1:17" s="115" customFormat="1" x14ac:dyDescent="0.2">
      <c r="A68" s="115" t="str">
        <f>CONCATENATE($B68,$B$62)</f>
        <v>2020</v>
      </c>
      <c r="B68" s="136" t="s">
        <v>919</v>
      </c>
      <c r="C68" s="144" t="s">
        <v>1089</v>
      </c>
      <c r="D68" s="757"/>
      <c r="E68" s="757"/>
      <c r="F68" s="757"/>
      <c r="G68" s="757"/>
      <c r="H68" s="757"/>
      <c r="I68" s="757"/>
      <c r="J68" s="757"/>
      <c r="K68" s="757"/>
      <c r="L68" s="757"/>
      <c r="M68" s="757"/>
      <c r="N68" s="757"/>
      <c r="O68" s="757"/>
      <c r="P68" s="758"/>
      <c r="Q68" s="227"/>
    </row>
    <row r="69" spans="1:17" s="115" customFormat="1" x14ac:dyDescent="0.2">
      <c r="A69" s="115" t="str">
        <f>CONCATENATE($B69,$B$62)</f>
        <v>2120</v>
      </c>
      <c r="B69" s="136" t="s">
        <v>920</v>
      </c>
      <c r="C69" s="144" t="s">
        <v>1230</v>
      </c>
      <c r="D69" s="757"/>
      <c r="E69" s="757"/>
      <c r="F69" s="757"/>
      <c r="G69" s="757"/>
      <c r="H69" s="757"/>
      <c r="I69" s="757"/>
      <c r="J69" s="757"/>
      <c r="K69" s="757"/>
      <c r="L69" s="757"/>
      <c r="M69" s="757"/>
      <c r="N69" s="757"/>
      <c r="O69" s="757"/>
      <c r="P69" s="758"/>
      <c r="Q69" s="227"/>
    </row>
    <row r="70" spans="1:17" s="115" customFormat="1" x14ac:dyDescent="0.2">
      <c r="A70" s="115" t="str">
        <f>CONCATENATE($B70,$B$62)</f>
        <v>2220</v>
      </c>
      <c r="B70" s="136" t="s">
        <v>921</v>
      </c>
      <c r="C70" s="759" t="s">
        <v>1231</v>
      </c>
      <c r="D70" s="757"/>
      <c r="E70" s="757"/>
      <c r="F70" s="757"/>
      <c r="G70" s="757"/>
      <c r="H70" s="757"/>
      <c r="I70" s="757"/>
      <c r="J70" s="757"/>
      <c r="K70" s="757"/>
      <c r="L70" s="757"/>
      <c r="M70" s="757"/>
      <c r="N70" s="757"/>
      <c r="O70" s="757"/>
      <c r="P70" s="758"/>
      <c r="Q70" s="227"/>
    </row>
    <row r="71" spans="1:17" s="115" customFormat="1" x14ac:dyDescent="0.2">
      <c r="A71" s="115" t="str">
        <f>CONCATENATE($B71,$B$62)</f>
        <v>2320</v>
      </c>
      <c r="B71" s="136" t="s">
        <v>922</v>
      </c>
      <c r="C71" s="759" t="s">
        <v>1232</v>
      </c>
      <c r="D71" s="757"/>
      <c r="E71" s="757"/>
      <c r="F71" s="757"/>
      <c r="G71" s="757"/>
      <c r="H71" s="757"/>
      <c r="I71" s="757"/>
      <c r="J71" s="757"/>
      <c r="K71" s="757"/>
      <c r="L71" s="757"/>
      <c r="M71" s="757"/>
      <c r="N71" s="757"/>
      <c r="O71" s="757"/>
      <c r="P71" s="758"/>
      <c r="Q71" s="227"/>
    </row>
    <row r="72" spans="1:17" s="115" customFormat="1" x14ac:dyDescent="0.2">
      <c r="A72" s="750">
        <f>A66+1</f>
        <v>10</v>
      </c>
      <c r="B72" s="751" t="s">
        <v>21</v>
      </c>
      <c r="C72" s="764" t="str">
        <f>VLOOKUP($B72,ГП,3,FALSE)</f>
        <v>П1134</v>
      </c>
      <c r="D72" s="752">
        <f>SUM(D74:D77)</f>
        <v>0</v>
      </c>
      <c r="E72" s="752">
        <f>SUM(E74:E77)</f>
        <v>0</v>
      </c>
      <c r="F72" s="752">
        <f t="shared" ref="F72:P72" si="11">SUM(F74:F77)</f>
        <v>0</v>
      </c>
      <c r="G72" s="752">
        <f t="shared" si="11"/>
        <v>0</v>
      </c>
      <c r="H72" s="752">
        <f t="shared" si="11"/>
        <v>0</v>
      </c>
      <c r="I72" s="752">
        <f t="shared" si="11"/>
        <v>0</v>
      </c>
      <c r="J72" s="752">
        <f t="shared" si="11"/>
        <v>0</v>
      </c>
      <c r="K72" s="752">
        <f t="shared" si="11"/>
        <v>0</v>
      </c>
      <c r="L72" s="752">
        <f t="shared" si="11"/>
        <v>0</v>
      </c>
      <c r="M72" s="752">
        <f t="shared" si="11"/>
        <v>0</v>
      </c>
      <c r="N72" s="752">
        <f t="shared" si="11"/>
        <v>0</v>
      </c>
      <c r="O72" s="752">
        <f t="shared" si="11"/>
        <v>0</v>
      </c>
      <c r="P72" s="753">
        <f t="shared" si="11"/>
        <v>0</v>
      </c>
      <c r="Q72" s="227"/>
    </row>
    <row r="73" spans="1:17" s="115" customFormat="1" x14ac:dyDescent="0.2">
      <c r="B73" s="754"/>
      <c r="C73" s="144" t="s">
        <v>248</v>
      </c>
      <c r="D73" s="755"/>
      <c r="E73" s="755"/>
      <c r="F73" s="755"/>
      <c r="G73" s="755"/>
      <c r="H73" s="755"/>
      <c r="I73" s="755"/>
      <c r="J73" s="755"/>
      <c r="K73" s="755"/>
      <c r="L73" s="755"/>
      <c r="M73" s="755"/>
      <c r="N73" s="755"/>
      <c r="O73" s="755"/>
      <c r="P73" s="756"/>
      <c r="Q73" s="227"/>
    </row>
    <row r="74" spans="1:17" s="115" customFormat="1" x14ac:dyDescent="0.2">
      <c r="A74" s="115" t="str">
        <f>CONCATENATE($B74,$B$68)</f>
        <v>2020</v>
      </c>
      <c r="B74" s="136" t="s">
        <v>919</v>
      </c>
      <c r="C74" s="144" t="s">
        <v>1089</v>
      </c>
      <c r="D74" s="757"/>
      <c r="E74" s="757"/>
      <c r="F74" s="757"/>
      <c r="G74" s="757"/>
      <c r="H74" s="757"/>
      <c r="I74" s="757"/>
      <c r="J74" s="757"/>
      <c r="K74" s="757"/>
      <c r="L74" s="757"/>
      <c r="M74" s="757"/>
      <c r="N74" s="757"/>
      <c r="O74" s="757"/>
      <c r="P74" s="758"/>
      <c r="Q74" s="227"/>
    </row>
    <row r="75" spans="1:17" s="115" customFormat="1" x14ac:dyDescent="0.2">
      <c r="A75" s="115" t="str">
        <f>CONCATENATE($B75,$B$68)</f>
        <v>2120</v>
      </c>
      <c r="B75" s="136" t="s">
        <v>920</v>
      </c>
      <c r="C75" s="144" t="s">
        <v>1230</v>
      </c>
      <c r="D75" s="757"/>
      <c r="E75" s="757"/>
      <c r="F75" s="757"/>
      <c r="G75" s="757"/>
      <c r="H75" s="757"/>
      <c r="I75" s="757"/>
      <c r="J75" s="757"/>
      <c r="K75" s="757"/>
      <c r="L75" s="757"/>
      <c r="M75" s="757"/>
      <c r="N75" s="757"/>
      <c r="O75" s="757"/>
      <c r="P75" s="758"/>
      <c r="Q75" s="227"/>
    </row>
    <row r="76" spans="1:17" s="115" customFormat="1" x14ac:dyDescent="0.2">
      <c r="A76" s="115" t="str">
        <f>CONCATENATE($B76,$B$68)</f>
        <v>2220</v>
      </c>
      <c r="B76" s="136" t="s">
        <v>921</v>
      </c>
      <c r="C76" s="759" t="s">
        <v>1231</v>
      </c>
      <c r="D76" s="757"/>
      <c r="E76" s="757"/>
      <c r="F76" s="757"/>
      <c r="G76" s="757"/>
      <c r="H76" s="757"/>
      <c r="I76" s="757"/>
      <c r="J76" s="757"/>
      <c r="K76" s="757"/>
      <c r="L76" s="757"/>
      <c r="M76" s="757"/>
      <c r="N76" s="757"/>
      <c r="O76" s="757"/>
      <c r="P76" s="758"/>
      <c r="Q76" s="227"/>
    </row>
    <row r="77" spans="1:17" s="115" customFormat="1" x14ac:dyDescent="0.2">
      <c r="A77" s="115" t="str">
        <f>CONCATENATE($B77,$B$68)</f>
        <v>2320</v>
      </c>
      <c r="B77" s="136" t="s">
        <v>922</v>
      </c>
      <c r="C77" s="759" t="s">
        <v>1232</v>
      </c>
      <c r="D77" s="757"/>
      <c r="E77" s="757"/>
      <c r="F77" s="757"/>
      <c r="G77" s="757"/>
      <c r="H77" s="757"/>
      <c r="I77" s="757"/>
      <c r="J77" s="757"/>
      <c r="K77" s="757"/>
      <c r="L77" s="757"/>
      <c r="M77" s="757"/>
      <c r="N77" s="757"/>
      <c r="O77" s="757"/>
      <c r="P77" s="758"/>
      <c r="Q77" s="227"/>
    </row>
    <row r="78" spans="1:17" s="115" customFormat="1" x14ac:dyDescent="0.2">
      <c r="A78" s="750">
        <f>A72+1</f>
        <v>11</v>
      </c>
      <c r="B78" s="751" t="s">
        <v>22</v>
      </c>
      <c r="C78" s="764" t="str">
        <f>VLOOKUP($B78,ГП,3,FALSE)</f>
        <v>П1135</v>
      </c>
      <c r="D78" s="752">
        <f>SUM(D80:D83)</f>
        <v>0</v>
      </c>
      <c r="E78" s="752">
        <f>SUM(E80:E83)</f>
        <v>0</v>
      </c>
      <c r="F78" s="752">
        <f t="shared" ref="F78:P78" si="12">SUM(F80:F83)</f>
        <v>0</v>
      </c>
      <c r="G78" s="752">
        <f t="shared" si="12"/>
        <v>0</v>
      </c>
      <c r="H78" s="752">
        <f t="shared" si="12"/>
        <v>0</v>
      </c>
      <c r="I78" s="752">
        <f t="shared" si="12"/>
        <v>0</v>
      </c>
      <c r="J78" s="752">
        <f t="shared" si="12"/>
        <v>0</v>
      </c>
      <c r="K78" s="752">
        <f t="shared" si="12"/>
        <v>0</v>
      </c>
      <c r="L78" s="752">
        <f t="shared" si="12"/>
        <v>0</v>
      </c>
      <c r="M78" s="752">
        <f t="shared" si="12"/>
        <v>0</v>
      </c>
      <c r="N78" s="752">
        <f t="shared" si="12"/>
        <v>0</v>
      </c>
      <c r="O78" s="752">
        <f t="shared" si="12"/>
        <v>0</v>
      </c>
      <c r="P78" s="753">
        <f t="shared" si="12"/>
        <v>0</v>
      </c>
      <c r="Q78" s="227"/>
    </row>
    <row r="79" spans="1:17" s="115" customFormat="1" x14ac:dyDescent="0.2">
      <c r="B79" s="754"/>
      <c r="C79" s="144" t="s">
        <v>248</v>
      </c>
      <c r="D79" s="755"/>
      <c r="E79" s="755"/>
      <c r="F79" s="755"/>
      <c r="G79" s="755"/>
      <c r="H79" s="755"/>
      <c r="I79" s="755"/>
      <c r="J79" s="755"/>
      <c r="K79" s="755"/>
      <c r="L79" s="755"/>
      <c r="M79" s="755"/>
      <c r="N79" s="755"/>
      <c r="O79" s="755"/>
      <c r="P79" s="756"/>
      <c r="Q79" s="227"/>
    </row>
    <row r="80" spans="1:17" s="115" customFormat="1" x14ac:dyDescent="0.2">
      <c r="A80" s="115" t="str">
        <f>CONCATENATE($B80,$B$74)</f>
        <v>2020</v>
      </c>
      <c r="B80" s="136" t="s">
        <v>919</v>
      </c>
      <c r="C80" s="144" t="s">
        <v>1089</v>
      </c>
      <c r="D80" s="757"/>
      <c r="E80" s="757"/>
      <c r="F80" s="757"/>
      <c r="G80" s="757"/>
      <c r="H80" s="757"/>
      <c r="I80" s="757"/>
      <c r="J80" s="757"/>
      <c r="K80" s="757"/>
      <c r="L80" s="757"/>
      <c r="M80" s="757"/>
      <c r="N80" s="757"/>
      <c r="O80" s="757"/>
      <c r="P80" s="758"/>
      <c r="Q80" s="227"/>
    </row>
    <row r="81" spans="1:17" s="115" customFormat="1" x14ac:dyDescent="0.2">
      <c r="A81" s="115" t="str">
        <f>CONCATENATE($B81,$B$74)</f>
        <v>2120</v>
      </c>
      <c r="B81" s="136" t="s">
        <v>920</v>
      </c>
      <c r="C81" s="144" t="s">
        <v>1230</v>
      </c>
      <c r="D81" s="757"/>
      <c r="E81" s="757"/>
      <c r="F81" s="757"/>
      <c r="G81" s="757"/>
      <c r="H81" s="757"/>
      <c r="I81" s="757"/>
      <c r="J81" s="757"/>
      <c r="K81" s="757"/>
      <c r="L81" s="757"/>
      <c r="M81" s="757"/>
      <c r="N81" s="757"/>
      <c r="O81" s="757"/>
      <c r="P81" s="758"/>
      <c r="Q81" s="227"/>
    </row>
    <row r="82" spans="1:17" s="115" customFormat="1" x14ac:dyDescent="0.2">
      <c r="A82" s="115" t="str">
        <f>CONCATENATE($B82,$B$74)</f>
        <v>2220</v>
      </c>
      <c r="B82" s="136" t="s">
        <v>921</v>
      </c>
      <c r="C82" s="759" t="s">
        <v>1231</v>
      </c>
      <c r="D82" s="757"/>
      <c r="E82" s="757"/>
      <c r="F82" s="757"/>
      <c r="G82" s="757"/>
      <c r="H82" s="757"/>
      <c r="I82" s="757"/>
      <c r="J82" s="757"/>
      <c r="K82" s="757"/>
      <c r="L82" s="757"/>
      <c r="M82" s="757"/>
      <c r="N82" s="757"/>
      <c r="O82" s="757"/>
      <c r="P82" s="758"/>
      <c r="Q82" s="227"/>
    </row>
    <row r="83" spans="1:17" s="115" customFormat="1" x14ac:dyDescent="0.2">
      <c r="A83" s="115" t="str">
        <f>CONCATENATE($B83,$B$74)</f>
        <v>2320</v>
      </c>
      <c r="B83" s="136" t="s">
        <v>922</v>
      </c>
      <c r="C83" s="759" t="s">
        <v>1232</v>
      </c>
      <c r="D83" s="757"/>
      <c r="E83" s="757"/>
      <c r="F83" s="757"/>
      <c r="G83" s="757"/>
      <c r="H83" s="757"/>
      <c r="I83" s="757"/>
      <c r="J83" s="757"/>
      <c r="K83" s="757"/>
      <c r="L83" s="757"/>
      <c r="M83" s="757"/>
      <c r="N83" s="757"/>
      <c r="O83" s="757"/>
      <c r="P83" s="758"/>
      <c r="Q83" s="227"/>
    </row>
    <row r="84" spans="1:17" s="115" customFormat="1" x14ac:dyDescent="0.2">
      <c r="A84" s="750">
        <f>A78+1</f>
        <v>12</v>
      </c>
      <c r="B84" s="751" t="s">
        <v>23</v>
      </c>
      <c r="C84" s="764" t="str">
        <f>VLOOKUP($B84,ГП,3,FALSE)</f>
        <v>П1136</v>
      </c>
      <c r="D84" s="752">
        <f>SUM(D86:D89)</f>
        <v>0</v>
      </c>
      <c r="E84" s="752">
        <f>SUM(E86:E89)</f>
        <v>0</v>
      </c>
      <c r="F84" s="752">
        <f t="shared" ref="F84:P84" si="13">SUM(F86:F89)</f>
        <v>0</v>
      </c>
      <c r="G84" s="752">
        <f t="shared" si="13"/>
        <v>0</v>
      </c>
      <c r="H84" s="752">
        <f t="shared" si="13"/>
        <v>0</v>
      </c>
      <c r="I84" s="752">
        <f t="shared" si="13"/>
        <v>0</v>
      </c>
      <c r="J84" s="752">
        <f t="shared" si="13"/>
        <v>0</v>
      </c>
      <c r="K84" s="752">
        <f t="shared" si="13"/>
        <v>0</v>
      </c>
      <c r="L84" s="752">
        <f t="shared" si="13"/>
        <v>0</v>
      </c>
      <c r="M84" s="752">
        <f t="shared" si="13"/>
        <v>0</v>
      </c>
      <c r="N84" s="752">
        <f t="shared" si="13"/>
        <v>0</v>
      </c>
      <c r="O84" s="752">
        <f t="shared" si="13"/>
        <v>0</v>
      </c>
      <c r="P84" s="753">
        <f t="shared" si="13"/>
        <v>0</v>
      </c>
      <c r="Q84" s="227"/>
    </row>
    <row r="85" spans="1:17" s="115" customFormat="1" x14ac:dyDescent="0.2">
      <c r="B85" s="754"/>
      <c r="C85" s="144" t="s">
        <v>248</v>
      </c>
      <c r="D85" s="755"/>
      <c r="E85" s="755"/>
      <c r="F85" s="755"/>
      <c r="G85" s="755"/>
      <c r="H85" s="755"/>
      <c r="I85" s="755"/>
      <c r="J85" s="755"/>
      <c r="K85" s="755"/>
      <c r="L85" s="755"/>
      <c r="M85" s="755"/>
      <c r="N85" s="755"/>
      <c r="O85" s="755"/>
      <c r="P85" s="756"/>
      <c r="Q85" s="227"/>
    </row>
    <row r="86" spans="1:17" s="115" customFormat="1" x14ac:dyDescent="0.2">
      <c r="A86" s="115" t="str">
        <f>CONCATENATE($B86,$B$80)</f>
        <v>2020</v>
      </c>
      <c r="B86" s="136" t="s">
        <v>919</v>
      </c>
      <c r="C86" s="144" t="s">
        <v>1089</v>
      </c>
      <c r="D86" s="757"/>
      <c r="E86" s="757"/>
      <c r="F86" s="757"/>
      <c r="G86" s="757"/>
      <c r="H86" s="757"/>
      <c r="I86" s="757"/>
      <c r="J86" s="757"/>
      <c r="K86" s="757"/>
      <c r="L86" s="757"/>
      <c r="M86" s="757"/>
      <c r="N86" s="757"/>
      <c r="O86" s="757"/>
      <c r="P86" s="758"/>
      <c r="Q86" s="227"/>
    </row>
    <row r="87" spans="1:17" s="115" customFormat="1" x14ac:dyDescent="0.2">
      <c r="A87" s="115" t="str">
        <f>CONCATENATE($B87,$B$80)</f>
        <v>2120</v>
      </c>
      <c r="B87" s="136" t="s">
        <v>920</v>
      </c>
      <c r="C87" s="144" t="s">
        <v>1230</v>
      </c>
      <c r="D87" s="757"/>
      <c r="E87" s="757"/>
      <c r="F87" s="757"/>
      <c r="G87" s="757"/>
      <c r="H87" s="757"/>
      <c r="I87" s="757"/>
      <c r="J87" s="757"/>
      <c r="K87" s="757"/>
      <c r="L87" s="757"/>
      <c r="M87" s="757"/>
      <c r="N87" s="757"/>
      <c r="O87" s="757"/>
      <c r="P87" s="758"/>
      <c r="Q87" s="227"/>
    </row>
    <row r="88" spans="1:17" s="115" customFormat="1" x14ac:dyDescent="0.2">
      <c r="A88" s="115" t="str">
        <f>CONCATENATE($B88,$B$80)</f>
        <v>2220</v>
      </c>
      <c r="B88" s="136" t="s">
        <v>921</v>
      </c>
      <c r="C88" s="759" t="s">
        <v>1231</v>
      </c>
      <c r="D88" s="757"/>
      <c r="E88" s="757"/>
      <c r="F88" s="757"/>
      <c r="G88" s="757"/>
      <c r="H88" s="757"/>
      <c r="I88" s="757"/>
      <c r="J88" s="757"/>
      <c r="K88" s="757"/>
      <c r="L88" s="757"/>
      <c r="M88" s="757"/>
      <c r="N88" s="757"/>
      <c r="O88" s="757"/>
      <c r="P88" s="758"/>
      <c r="Q88" s="227"/>
    </row>
    <row r="89" spans="1:17" s="115" customFormat="1" x14ac:dyDescent="0.2">
      <c r="A89" s="115" t="str">
        <f>CONCATENATE($B89,$B$80)</f>
        <v>2320</v>
      </c>
      <c r="B89" s="136" t="s">
        <v>922</v>
      </c>
      <c r="C89" s="759" t="s">
        <v>1232</v>
      </c>
      <c r="D89" s="757"/>
      <c r="E89" s="757"/>
      <c r="F89" s="757"/>
      <c r="G89" s="757"/>
      <c r="H89" s="757"/>
      <c r="I89" s="757"/>
      <c r="J89" s="757"/>
      <c r="K89" s="757"/>
      <c r="L89" s="757"/>
      <c r="M89" s="757"/>
      <c r="N89" s="757"/>
      <c r="O89" s="757"/>
      <c r="P89" s="758"/>
      <c r="Q89" s="227"/>
    </row>
    <row r="90" spans="1:17" s="115" customFormat="1" x14ac:dyDescent="0.2">
      <c r="A90" s="750">
        <f>A84+1</f>
        <v>13</v>
      </c>
      <c r="B90" s="751" t="s">
        <v>24</v>
      </c>
      <c r="C90" s="764" t="str">
        <f>VLOOKUP($B90,ГП,3,FALSE)</f>
        <v>П1137</v>
      </c>
      <c r="D90" s="752">
        <f>SUM(D92:D95)</f>
        <v>0</v>
      </c>
      <c r="E90" s="752">
        <f>SUM(E92:E95)</f>
        <v>0</v>
      </c>
      <c r="F90" s="752">
        <f t="shared" ref="F90:P90" si="14">SUM(F92:F95)</f>
        <v>0</v>
      </c>
      <c r="G90" s="752">
        <f t="shared" si="14"/>
        <v>0</v>
      </c>
      <c r="H90" s="752">
        <f t="shared" si="14"/>
        <v>0</v>
      </c>
      <c r="I90" s="752">
        <f t="shared" si="14"/>
        <v>0</v>
      </c>
      <c r="J90" s="752">
        <f t="shared" si="14"/>
        <v>0</v>
      </c>
      <c r="K90" s="752">
        <f t="shared" si="14"/>
        <v>0</v>
      </c>
      <c r="L90" s="752">
        <f t="shared" si="14"/>
        <v>0</v>
      </c>
      <c r="M90" s="752">
        <f t="shared" si="14"/>
        <v>0</v>
      </c>
      <c r="N90" s="752">
        <f t="shared" si="14"/>
        <v>0</v>
      </c>
      <c r="O90" s="752">
        <f t="shared" si="14"/>
        <v>0</v>
      </c>
      <c r="P90" s="753">
        <f t="shared" si="14"/>
        <v>0</v>
      </c>
      <c r="Q90" s="227"/>
    </row>
    <row r="91" spans="1:17" s="115" customFormat="1" x14ac:dyDescent="0.2">
      <c r="B91" s="754"/>
      <c r="C91" s="144" t="s">
        <v>248</v>
      </c>
      <c r="D91" s="755"/>
      <c r="E91" s="755"/>
      <c r="F91" s="755"/>
      <c r="G91" s="755"/>
      <c r="H91" s="755"/>
      <c r="I91" s="755"/>
      <c r="J91" s="755"/>
      <c r="K91" s="755"/>
      <c r="L91" s="755"/>
      <c r="M91" s="755"/>
      <c r="N91" s="755"/>
      <c r="O91" s="755"/>
      <c r="P91" s="756"/>
      <c r="Q91" s="227"/>
    </row>
    <row r="92" spans="1:17" s="115" customFormat="1" x14ac:dyDescent="0.2">
      <c r="A92" s="115" t="str">
        <f>CONCATENATE($B92,$B$86)</f>
        <v>2020</v>
      </c>
      <c r="B92" s="136" t="s">
        <v>919</v>
      </c>
      <c r="C92" s="144" t="s">
        <v>1089</v>
      </c>
      <c r="D92" s="757"/>
      <c r="E92" s="757"/>
      <c r="F92" s="757"/>
      <c r="G92" s="757"/>
      <c r="H92" s="757"/>
      <c r="I92" s="757"/>
      <c r="J92" s="757"/>
      <c r="K92" s="757"/>
      <c r="L92" s="757"/>
      <c r="M92" s="757"/>
      <c r="N92" s="757"/>
      <c r="O92" s="757"/>
      <c r="P92" s="758"/>
      <c r="Q92" s="227"/>
    </row>
    <row r="93" spans="1:17" s="115" customFormat="1" x14ac:dyDescent="0.2">
      <c r="A93" s="115" t="str">
        <f>CONCATENATE($B93,$B$86)</f>
        <v>2120</v>
      </c>
      <c r="B93" s="136" t="s">
        <v>920</v>
      </c>
      <c r="C93" s="144" t="s">
        <v>1230</v>
      </c>
      <c r="D93" s="757"/>
      <c r="E93" s="757"/>
      <c r="F93" s="757"/>
      <c r="G93" s="757"/>
      <c r="H93" s="757"/>
      <c r="I93" s="757"/>
      <c r="J93" s="757"/>
      <c r="K93" s="757"/>
      <c r="L93" s="757"/>
      <c r="M93" s="757"/>
      <c r="N93" s="757"/>
      <c r="O93" s="757"/>
      <c r="P93" s="758"/>
      <c r="Q93" s="227"/>
    </row>
    <row r="94" spans="1:17" s="115" customFormat="1" x14ac:dyDescent="0.2">
      <c r="A94" s="115" t="str">
        <f>CONCATENATE($B94,$B$86)</f>
        <v>2220</v>
      </c>
      <c r="B94" s="136" t="s">
        <v>921</v>
      </c>
      <c r="C94" s="759" t="s">
        <v>1231</v>
      </c>
      <c r="D94" s="757"/>
      <c r="E94" s="757"/>
      <c r="F94" s="757"/>
      <c r="G94" s="757"/>
      <c r="H94" s="757"/>
      <c r="I94" s="757"/>
      <c r="J94" s="757"/>
      <c r="K94" s="757"/>
      <c r="L94" s="757"/>
      <c r="M94" s="757"/>
      <c r="N94" s="757"/>
      <c r="O94" s="757"/>
      <c r="P94" s="758"/>
      <c r="Q94" s="227"/>
    </row>
    <row r="95" spans="1:17" s="115" customFormat="1" x14ac:dyDescent="0.2">
      <c r="A95" s="115" t="str">
        <f>CONCATENATE($B95,$B$86)</f>
        <v>2320</v>
      </c>
      <c r="B95" s="136" t="s">
        <v>922</v>
      </c>
      <c r="C95" s="759" t="s">
        <v>1232</v>
      </c>
      <c r="D95" s="757"/>
      <c r="E95" s="757"/>
      <c r="F95" s="757"/>
      <c r="G95" s="757"/>
      <c r="H95" s="757"/>
      <c r="I95" s="757"/>
      <c r="J95" s="757"/>
      <c r="K95" s="757"/>
      <c r="L95" s="757"/>
      <c r="M95" s="757"/>
      <c r="N95" s="757"/>
      <c r="O95" s="757"/>
      <c r="P95" s="758"/>
      <c r="Q95" s="227"/>
    </row>
    <row r="96" spans="1:17" s="115" customFormat="1" x14ac:dyDescent="0.2">
      <c r="A96" s="750">
        <f>A90+1</f>
        <v>14</v>
      </c>
      <c r="B96" s="751" t="s">
        <v>25</v>
      </c>
      <c r="C96" s="764" t="str">
        <f>VLOOKUP($B96,ГП,3,FALSE)</f>
        <v>П1138</v>
      </c>
      <c r="D96" s="752">
        <f>SUM(D98:D101)</f>
        <v>0</v>
      </c>
      <c r="E96" s="752">
        <f>SUM(E98:E101)</f>
        <v>0</v>
      </c>
      <c r="F96" s="752">
        <f t="shared" ref="F96:P96" si="15">SUM(F98:F101)</f>
        <v>0</v>
      </c>
      <c r="G96" s="752">
        <f t="shared" si="15"/>
        <v>0</v>
      </c>
      <c r="H96" s="752">
        <f t="shared" si="15"/>
        <v>0</v>
      </c>
      <c r="I96" s="752">
        <f t="shared" si="15"/>
        <v>0</v>
      </c>
      <c r="J96" s="752">
        <f t="shared" si="15"/>
        <v>0</v>
      </c>
      <c r="K96" s="752">
        <f t="shared" si="15"/>
        <v>0</v>
      </c>
      <c r="L96" s="752">
        <f t="shared" si="15"/>
        <v>0</v>
      </c>
      <c r="M96" s="752">
        <f t="shared" si="15"/>
        <v>0</v>
      </c>
      <c r="N96" s="752">
        <f t="shared" si="15"/>
        <v>0</v>
      </c>
      <c r="O96" s="752">
        <f t="shared" si="15"/>
        <v>0</v>
      </c>
      <c r="P96" s="753">
        <f t="shared" si="15"/>
        <v>0</v>
      </c>
      <c r="Q96" s="227"/>
    </row>
    <row r="97" spans="1:17" s="115" customFormat="1" x14ac:dyDescent="0.2">
      <c r="B97" s="754"/>
      <c r="C97" s="144" t="s">
        <v>248</v>
      </c>
      <c r="D97" s="755"/>
      <c r="E97" s="755"/>
      <c r="F97" s="755"/>
      <c r="G97" s="755"/>
      <c r="H97" s="755"/>
      <c r="I97" s="755"/>
      <c r="J97" s="755"/>
      <c r="K97" s="755"/>
      <c r="L97" s="755"/>
      <c r="M97" s="755"/>
      <c r="N97" s="755"/>
      <c r="O97" s="755"/>
      <c r="P97" s="756"/>
      <c r="Q97" s="227"/>
    </row>
    <row r="98" spans="1:17" s="115" customFormat="1" x14ac:dyDescent="0.2">
      <c r="A98" s="115" t="str">
        <f>CONCATENATE($B98,$B$92)</f>
        <v>2020</v>
      </c>
      <c r="B98" s="136" t="s">
        <v>919</v>
      </c>
      <c r="C98" s="144" t="s">
        <v>1089</v>
      </c>
      <c r="D98" s="757"/>
      <c r="E98" s="757"/>
      <c r="F98" s="757"/>
      <c r="G98" s="757"/>
      <c r="H98" s="757"/>
      <c r="I98" s="757"/>
      <c r="J98" s="757"/>
      <c r="K98" s="757"/>
      <c r="L98" s="757"/>
      <c r="M98" s="757"/>
      <c r="N98" s="757"/>
      <c r="O98" s="757"/>
      <c r="P98" s="758"/>
      <c r="Q98" s="227"/>
    </row>
    <row r="99" spans="1:17" s="115" customFormat="1" x14ac:dyDescent="0.2">
      <c r="A99" s="115" t="str">
        <f>CONCATENATE($B99,$B$92)</f>
        <v>2120</v>
      </c>
      <c r="B99" s="136" t="s">
        <v>920</v>
      </c>
      <c r="C99" s="144" t="s">
        <v>1230</v>
      </c>
      <c r="D99" s="757"/>
      <c r="E99" s="757"/>
      <c r="F99" s="757"/>
      <c r="G99" s="757"/>
      <c r="H99" s="757"/>
      <c r="I99" s="757"/>
      <c r="J99" s="757"/>
      <c r="K99" s="757"/>
      <c r="L99" s="757"/>
      <c r="M99" s="757"/>
      <c r="N99" s="757"/>
      <c r="O99" s="757"/>
      <c r="P99" s="758"/>
      <c r="Q99" s="227"/>
    </row>
    <row r="100" spans="1:17" s="115" customFormat="1" x14ac:dyDescent="0.2">
      <c r="A100" s="115" t="str">
        <f>CONCATENATE($B100,$B$92)</f>
        <v>2220</v>
      </c>
      <c r="B100" s="136" t="s">
        <v>921</v>
      </c>
      <c r="C100" s="759" t="s">
        <v>1231</v>
      </c>
      <c r="D100" s="757"/>
      <c r="E100" s="757"/>
      <c r="F100" s="757"/>
      <c r="G100" s="757"/>
      <c r="H100" s="757"/>
      <c r="I100" s="757"/>
      <c r="J100" s="757"/>
      <c r="K100" s="757"/>
      <c r="L100" s="757"/>
      <c r="M100" s="757"/>
      <c r="N100" s="757"/>
      <c r="O100" s="757"/>
      <c r="P100" s="758"/>
      <c r="Q100" s="227"/>
    </row>
    <row r="101" spans="1:17" s="115" customFormat="1" x14ac:dyDescent="0.2">
      <c r="A101" s="115" t="str">
        <f>CONCATENATE($B101,$B$92)</f>
        <v>2320</v>
      </c>
      <c r="B101" s="136" t="s">
        <v>922</v>
      </c>
      <c r="C101" s="759" t="s">
        <v>1232</v>
      </c>
      <c r="D101" s="757"/>
      <c r="E101" s="757"/>
      <c r="F101" s="757"/>
      <c r="G101" s="757"/>
      <c r="H101" s="757"/>
      <c r="I101" s="757"/>
      <c r="J101" s="757"/>
      <c r="K101" s="757"/>
      <c r="L101" s="757"/>
      <c r="M101" s="757"/>
      <c r="N101" s="757"/>
      <c r="O101" s="757"/>
      <c r="P101" s="758"/>
      <c r="Q101" s="227"/>
    </row>
    <row r="102" spans="1:17" s="115" customFormat="1" x14ac:dyDescent="0.2">
      <c r="A102" s="750">
        <v>15</v>
      </c>
      <c r="B102" s="751" t="s">
        <v>26</v>
      </c>
      <c r="C102" s="764" t="str">
        <f>VLOOKUP($B102,ГП,3,FALSE)</f>
        <v>П1139</v>
      </c>
      <c r="D102" s="752">
        <f>SUM(D104:D107)</f>
        <v>0</v>
      </c>
      <c r="E102" s="752">
        <f>SUM(E104:E107)</f>
        <v>0</v>
      </c>
      <c r="F102" s="752">
        <f t="shared" ref="F102:P102" si="16">SUM(F104:F107)</f>
        <v>0</v>
      </c>
      <c r="G102" s="752">
        <f t="shared" si="16"/>
        <v>0</v>
      </c>
      <c r="H102" s="752">
        <f t="shared" si="16"/>
        <v>0</v>
      </c>
      <c r="I102" s="752">
        <f t="shared" si="16"/>
        <v>0</v>
      </c>
      <c r="J102" s="752">
        <f t="shared" si="16"/>
        <v>0</v>
      </c>
      <c r="K102" s="752">
        <f t="shared" si="16"/>
        <v>0</v>
      </c>
      <c r="L102" s="752">
        <f t="shared" si="16"/>
        <v>0</v>
      </c>
      <c r="M102" s="752">
        <f t="shared" si="16"/>
        <v>0</v>
      </c>
      <c r="N102" s="752">
        <f t="shared" si="16"/>
        <v>0</v>
      </c>
      <c r="O102" s="752">
        <f t="shared" si="16"/>
        <v>0</v>
      </c>
      <c r="P102" s="753">
        <f t="shared" si="16"/>
        <v>0</v>
      </c>
      <c r="Q102" s="227"/>
    </row>
    <row r="103" spans="1:17" s="115" customFormat="1" x14ac:dyDescent="0.2">
      <c r="B103" s="754"/>
      <c r="C103" s="144" t="s">
        <v>248</v>
      </c>
      <c r="D103" s="755"/>
      <c r="E103" s="755"/>
      <c r="F103" s="755"/>
      <c r="G103" s="755"/>
      <c r="H103" s="755"/>
      <c r="I103" s="755"/>
      <c r="J103" s="755"/>
      <c r="K103" s="755"/>
      <c r="L103" s="755"/>
      <c r="M103" s="755"/>
      <c r="N103" s="755"/>
      <c r="O103" s="755"/>
      <c r="P103" s="756"/>
      <c r="Q103" s="227"/>
    </row>
    <row r="104" spans="1:17" s="115" customFormat="1" x14ac:dyDescent="0.2">
      <c r="A104" s="115" t="str">
        <f>CONCATENATE($B104,$B$116)</f>
        <v>2020</v>
      </c>
      <c r="B104" s="136" t="s">
        <v>919</v>
      </c>
      <c r="C104" s="144" t="s">
        <v>1089</v>
      </c>
      <c r="D104" s="757"/>
      <c r="E104" s="757"/>
      <c r="F104" s="757"/>
      <c r="G104" s="757"/>
      <c r="H104" s="757"/>
      <c r="I104" s="757"/>
      <c r="J104" s="757"/>
      <c r="K104" s="757"/>
      <c r="L104" s="757"/>
      <c r="M104" s="757"/>
      <c r="N104" s="757"/>
      <c r="O104" s="757"/>
      <c r="P104" s="758"/>
      <c r="Q104" s="227"/>
    </row>
    <row r="105" spans="1:17" s="115" customFormat="1" x14ac:dyDescent="0.2">
      <c r="A105" s="115" t="str">
        <f>CONCATENATE($B105,$B$116)</f>
        <v>2120</v>
      </c>
      <c r="B105" s="136" t="s">
        <v>920</v>
      </c>
      <c r="C105" s="144" t="s">
        <v>1230</v>
      </c>
      <c r="D105" s="757"/>
      <c r="E105" s="757"/>
      <c r="F105" s="757"/>
      <c r="G105" s="757"/>
      <c r="H105" s="757"/>
      <c r="I105" s="757"/>
      <c r="J105" s="757"/>
      <c r="K105" s="757"/>
      <c r="L105" s="757"/>
      <c r="M105" s="757"/>
      <c r="N105" s="757"/>
      <c r="O105" s="757"/>
      <c r="P105" s="758"/>
      <c r="Q105" s="227"/>
    </row>
    <row r="106" spans="1:17" s="115" customFormat="1" x14ac:dyDescent="0.2">
      <c r="A106" s="115" t="str">
        <f>CONCATENATE($B106,$B$116)</f>
        <v>2220</v>
      </c>
      <c r="B106" s="136" t="s">
        <v>921</v>
      </c>
      <c r="C106" s="759" t="s">
        <v>1231</v>
      </c>
      <c r="D106" s="757"/>
      <c r="E106" s="757"/>
      <c r="F106" s="757"/>
      <c r="G106" s="757"/>
      <c r="H106" s="757"/>
      <c r="I106" s="757"/>
      <c r="J106" s="757"/>
      <c r="K106" s="757"/>
      <c r="L106" s="757"/>
      <c r="M106" s="757"/>
      <c r="N106" s="757"/>
      <c r="O106" s="757"/>
      <c r="P106" s="758"/>
      <c r="Q106" s="227"/>
    </row>
    <row r="107" spans="1:17" s="115" customFormat="1" x14ac:dyDescent="0.2">
      <c r="A107" s="115" t="str">
        <f>CONCATENATE($B107,$B$116)</f>
        <v>2320</v>
      </c>
      <c r="B107" s="136" t="s">
        <v>922</v>
      </c>
      <c r="C107" s="759" t="s">
        <v>1232</v>
      </c>
      <c r="D107" s="757"/>
      <c r="E107" s="757"/>
      <c r="F107" s="757"/>
      <c r="G107" s="757"/>
      <c r="H107" s="757"/>
      <c r="I107" s="757"/>
      <c r="J107" s="757"/>
      <c r="K107" s="757"/>
      <c r="L107" s="757"/>
      <c r="M107" s="757"/>
      <c r="N107" s="757"/>
      <c r="O107" s="757"/>
      <c r="P107" s="758"/>
      <c r="Q107" s="227"/>
    </row>
    <row r="108" spans="1:17" s="115" customFormat="1" x14ac:dyDescent="0.2">
      <c r="A108" s="750">
        <v>16</v>
      </c>
      <c r="B108" s="751" t="s">
        <v>602</v>
      </c>
      <c r="C108" s="764" t="str">
        <f>VLOOKUP($B108,ГП,3,FALSE)</f>
        <v>П1140</v>
      </c>
      <c r="D108" s="752">
        <f>SUM(D110:D113)</f>
        <v>0</v>
      </c>
      <c r="E108" s="752">
        <f>SUM(E110:E113)</f>
        <v>0</v>
      </c>
      <c r="F108" s="752">
        <f t="shared" ref="F108:P108" si="17">SUM(F110:F113)</f>
        <v>0</v>
      </c>
      <c r="G108" s="752">
        <f t="shared" si="17"/>
        <v>0</v>
      </c>
      <c r="H108" s="752">
        <f t="shared" si="17"/>
        <v>0</v>
      </c>
      <c r="I108" s="752">
        <f t="shared" si="17"/>
        <v>0</v>
      </c>
      <c r="J108" s="752">
        <f t="shared" si="17"/>
        <v>0</v>
      </c>
      <c r="K108" s="752">
        <f t="shared" si="17"/>
        <v>0</v>
      </c>
      <c r="L108" s="752">
        <f t="shared" si="17"/>
        <v>0</v>
      </c>
      <c r="M108" s="752">
        <f t="shared" si="17"/>
        <v>0</v>
      </c>
      <c r="N108" s="752">
        <f t="shared" si="17"/>
        <v>0</v>
      </c>
      <c r="O108" s="752">
        <f t="shared" si="17"/>
        <v>0</v>
      </c>
      <c r="P108" s="753">
        <f t="shared" si="17"/>
        <v>0</v>
      </c>
      <c r="Q108" s="227"/>
    </row>
    <row r="109" spans="1:17" s="115" customFormat="1" x14ac:dyDescent="0.2">
      <c r="B109" s="754"/>
      <c r="C109" s="144" t="s">
        <v>248</v>
      </c>
      <c r="D109" s="755"/>
      <c r="E109" s="755"/>
      <c r="F109" s="755"/>
      <c r="G109" s="755"/>
      <c r="H109" s="755"/>
      <c r="I109" s="755"/>
      <c r="J109" s="755"/>
      <c r="K109" s="755"/>
      <c r="L109" s="755"/>
      <c r="M109" s="755"/>
      <c r="N109" s="755"/>
      <c r="O109" s="755"/>
      <c r="P109" s="756"/>
      <c r="Q109" s="227"/>
    </row>
    <row r="110" spans="1:17" s="115" customFormat="1" x14ac:dyDescent="0.2">
      <c r="A110" s="115" t="str">
        <f>CONCATENATE($B110,$B$104)</f>
        <v>2020</v>
      </c>
      <c r="B110" s="136" t="s">
        <v>919</v>
      </c>
      <c r="C110" s="144" t="s">
        <v>1089</v>
      </c>
      <c r="D110" s="757"/>
      <c r="E110" s="757"/>
      <c r="F110" s="757"/>
      <c r="G110" s="757"/>
      <c r="H110" s="757"/>
      <c r="I110" s="757"/>
      <c r="J110" s="757"/>
      <c r="K110" s="757"/>
      <c r="L110" s="757"/>
      <c r="M110" s="757"/>
      <c r="N110" s="757"/>
      <c r="O110" s="757"/>
      <c r="P110" s="758"/>
      <c r="Q110" s="227"/>
    </row>
    <row r="111" spans="1:17" s="115" customFormat="1" x14ac:dyDescent="0.2">
      <c r="A111" s="115" t="str">
        <f>CONCATENATE($B111,$B$104)</f>
        <v>2120</v>
      </c>
      <c r="B111" s="136" t="s">
        <v>920</v>
      </c>
      <c r="C111" s="144" t="s">
        <v>1230</v>
      </c>
      <c r="D111" s="757"/>
      <c r="E111" s="757"/>
      <c r="F111" s="757"/>
      <c r="G111" s="757"/>
      <c r="H111" s="757"/>
      <c r="I111" s="757"/>
      <c r="J111" s="757"/>
      <c r="K111" s="757"/>
      <c r="L111" s="757"/>
      <c r="M111" s="757"/>
      <c r="N111" s="757"/>
      <c r="O111" s="757"/>
      <c r="P111" s="758"/>
      <c r="Q111" s="227"/>
    </row>
    <row r="112" spans="1:17" s="115" customFormat="1" x14ac:dyDescent="0.2">
      <c r="A112" s="115" t="str">
        <f>CONCATENATE($B112,$B$104)</f>
        <v>2220</v>
      </c>
      <c r="B112" s="136" t="s">
        <v>921</v>
      </c>
      <c r="C112" s="759" t="s">
        <v>1231</v>
      </c>
      <c r="D112" s="757"/>
      <c r="E112" s="757"/>
      <c r="F112" s="757"/>
      <c r="G112" s="757"/>
      <c r="H112" s="757"/>
      <c r="I112" s="757"/>
      <c r="J112" s="757"/>
      <c r="K112" s="757"/>
      <c r="L112" s="757"/>
      <c r="M112" s="757"/>
      <c r="N112" s="757"/>
      <c r="O112" s="757"/>
      <c r="P112" s="758"/>
      <c r="Q112" s="227"/>
    </row>
    <row r="113" spans="1:17" s="115" customFormat="1" x14ac:dyDescent="0.2">
      <c r="A113" s="115" t="str">
        <f>CONCATENATE($B113,$B$104)</f>
        <v>2320</v>
      </c>
      <c r="B113" s="136" t="s">
        <v>922</v>
      </c>
      <c r="C113" s="759" t="s">
        <v>1232</v>
      </c>
      <c r="D113" s="757"/>
      <c r="E113" s="757"/>
      <c r="F113" s="757"/>
      <c r="G113" s="757"/>
      <c r="H113" s="757"/>
      <c r="I113" s="757"/>
      <c r="J113" s="757"/>
      <c r="K113" s="757"/>
      <c r="L113" s="757"/>
      <c r="M113" s="757"/>
      <c r="N113" s="757"/>
      <c r="O113" s="757"/>
      <c r="P113" s="758"/>
      <c r="Q113" s="227"/>
    </row>
    <row r="114" spans="1:17" s="115" customFormat="1" x14ac:dyDescent="0.2">
      <c r="A114" s="750">
        <v>17</v>
      </c>
      <c r="B114" s="751" t="s">
        <v>603</v>
      </c>
      <c r="C114" s="764" t="str">
        <f>VLOOKUP($B114,ГП,3,FALSE)</f>
        <v>П1141</v>
      </c>
      <c r="D114" s="752">
        <f>SUM(D116:D119)</f>
        <v>0</v>
      </c>
      <c r="E114" s="752">
        <f>SUM(E116:E119)</f>
        <v>0</v>
      </c>
      <c r="F114" s="752">
        <f t="shared" ref="F114:P114" si="18">SUM(F116:F119)</f>
        <v>0</v>
      </c>
      <c r="G114" s="752">
        <f t="shared" si="18"/>
        <v>0</v>
      </c>
      <c r="H114" s="752">
        <f t="shared" si="18"/>
        <v>0</v>
      </c>
      <c r="I114" s="752">
        <f t="shared" si="18"/>
        <v>0</v>
      </c>
      <c r="J114" s="752">
        <f t="shared" si="18"/>
        <v>0</v>
      </c>
      <c r="K114" s="752">
        <f t="shared" si="18"/>
        <v>0</v>
      </c>
      <c r="L114" s="752">
        <f t="shared" si="18"/>
        <v>0</v>
      </c>
      <c r="M114" s="752">
        <f t="shared" si="18"/>
        <v>0</v>
      </c>
      <c r="N114" s="752">
        <f t="shared" si="18"/>
        <v>0</v>
      </c>
      <c r="O114" s="752">
        <f t="shared" si="18"/>
        <v>0</v>
      </c>
      <c r="P114" s="753">
        <f t="shared" si="18"/>
        <v>0</v>
      </c>
      <c r="Q114" s="227"/>
    </row>
    <row r="115" spans="1:17" s="115" customFormat="1" x14ac:dyDescent="0.2">
      <c r="B115" s="754"/>
      <c r="C115" s="144" t="s">
        <v>248</v>
      </c>
      <c r="D115" s="755"/>
      <c r="E115" s="755"/>
      <c r="F115" s="755"/>
      <c r="G115" s="755"/>
      <c r="H115" s="755"/>
      <c r="I115" s="755"/>
      <c r="J115" s="755"/>
      <c r="K115" s="755"/>
      <c r="L115" s="755"/>
      <c r="M115" s="755"/>
      <c r="N115" s="755"/>
      <c r="O115" s="755"/>
      <c r="P115" s="756"/>
      <c r="Q115" s="227"/>
    </row>
    <row r="116" spans="1:17" s="115" customFormat="1" x14ac:dyDescent="0.2">
      <c r="A116" s="115" t="str">
        <f>CONCATENATE($B116,$B$110)</f>
        <v>2020</v>
      </c>
      <c r="B116" s="136" t="s">
        <v>919</v>
      </c>
      <c r="C116" s="144" t="s">
        <v>1089</v>
      </c>
      <c r="D116" s="757"/>
      <c r="E116" s="757"/>
      <c r="F116" s="757"/>
      <c r="G116" s="757"/>
      <c r="H116" s="757"/>
      <c r="I116" s="757"/>
      <c r="J116" s="757"/>
      <c r="K116" s="757"/>
      <c r="L116" s="757"/>
      <c r="M116" s="757"/>
      <c r="N116" s="757"/>
      <c r="O116" s="757"/>
      <c r="P116" s="758"/>
      <c r="Q116" s="227"/>
    </row>
    <row r="117" spans="1:17" s="115" customFormat="1" x14ac:dyDescent="0.2">
      <c r="A117" s="115" t="str">
        <f>CONCATENATE($B117,$B$110)</f>
        <v>2120</v>
      </c>
      <c r="B117" s="136" t="s">
        <v>920</v>
      </c>
      <c r="C117" s="144" t="s">
        <v>1230</v>
      </c>
      <c r="D117" s="757"/>
      <c r="E117" s="757"/>
      <c r="F117" s="757"/>
      <c r="G117" s="757"/>
      <c r="H117" s="757"/>
      <c r="I117" s="757"/>
      <c r="J117" s="757"/>
      <c r="K117" s="757"/>
      <c r="L117" s="757"/>
      <c r="M117" s="757"/>
      <c r="N117" s="757"/>
      <c r="O117" s="757"/>
      <c r="P117" s="758"/>
      <c r="Q117" s="227"/>
    </row>
    <row r="118" spans="1:17" s="115" customFormat="1" x14ac:dyDescent="0.2">
      <c r="A118" s="115" t="str">
        <f>CONCATENATE($B118,$B$110)</f>
        <v>2220</v>
      </c>
      <c r="B118" s="136" t="s">
        <v>921</v>
      </c>
      <c r="C118" s="759" t="s">
        <v>1231</v>
      </c>
      <c r="D118" s="757"/>
      <c r="E118" s="757"/>
      <c r="F118" s="757"/>
      <c r="G118" s="757"/>
      <c r="H118" s="757"/>
      <c r="I118" s="757"/>
      <c r="J118" s="757"/>
      <c r="K118" s="757"/>
      <c r="L118" s="757"/>
      <c r="M118" s="757"/>
      <c r="N118" s="757"/>
      <c r="O118" s="757"/>
      <c r="P118" s="758"/>
      <c r="Q118" s="227"/>
    </row>
    <row r="119" spans="1:17" s="115" customFormat="1" x14ac:dyDescent="0.2">
      <c r="A119" s="115" t="str">
        <f>CONCATENATE($B119,$B$110)</f>
        <v>2320</v>
      </c>
      <c r="B119" s="136" t="s">
        <v>922</v>
      </c>
      <c r="C119" s="759" t="s">
        <v>1232</v>
      </c>
      <c r="D119" s="757"/>
      <c r="E119" s="757"/>
      <c r="F119" s="757"/>
      <c r="G119" s="757"/>
      <c r="H119" s="757"/>
      <c r="I119" s="757"/>
      <c r="J119" s="757"/>
      <c r="K119" s="757"/>
      <c r="L119" s="757"/>
      <c r="M119" s="757"/>
      <c r="N119" s="757"/>
      <c r="O119" s="757"/>
      <c r="P119" s="758"/>
      <c r="Q119" s="227"/>
    </row>
    <row r="120" spans="1:17" s="115" customFormat="1" x14ac:dyDescent="0.2">
      <c r="A120" s="750">
        <v>18</v>
      </c>
      <c r="B120" s="751" t="s">
        <v>604</v>
      </c>
      <c r="C120" s="764" t="str">
        <f>VLOOKUP($B120,ГП,3,FALSE)</f>
        <v>П1142</v>
      </c>
      <c r="D120" s="752">
        <f>SUM(D122:D125)</f>
        <v>0</v>
      </c>
      <c r="E120" s="752">
        <f>SUM(E122:E125)</f>
        <v>0</v>
      </c>
      <c r="F120" s="752">
        <f t="shared" ref="F120:P120" si="19">SUM(F122:F125)</f>
        <v>0</v>
      </c>
      <c r="G120" s="752">
        <f t="shared" si="19"/>
        <v>0</v>
      </c>
      <c r="H120" s="752">
        <f t="shared" si="19"/>
        <v>0</v>
      </c>
      <c r="I120" s="752">
        <f t="shared" si="19"/>
        <v>0</v>
      </c>
      <c r="J120" s="752">
        <f t="shared" si="19"/>
        <v>0</v>
      </c>
      <c r="K120" s="752">
        <f t="shared" si="19"/>
        <v>0</v>
      </c>
      <c r="L120" s="752">
        <f t="shared" si="19"/>
        <v>0</v>
      </c>
      <c r="M120" s="752">
        <f t="shared" si="19"/>
        <v>0</v>
      </c>
      <c r="N120" s="752">
        <f t="shared" si="19"/>
        <v>0</v>
      </c>
      <c r="O120" s="752">
        <f t="shared" si="19"/>
        <v>0</v>
      </c>
      <c r="P120" s="753">
        <f t="shared" si="19"/>
        <v>0</v>
      </c>
      <c r="Q120" s="227"/>
    </row>
    <row r="121" spans="1:17" s="115" customFormat="1" x14ac:dyDescent="0.2">
      <c r="B121" s="754"/>
      <c r="C121" s="144" t="s">
        <v>248</v>
      </c>
      <c r="D121" s="755"/>
      <c r="E121" s="755"/>
      <c r="F121" s="755"/>
      <c r="G121" s="755"/>
      <c r="H121" s="755"/>
      <c r="I121" s="755"/>
      <c r="J121" s="755"/>
      <c r="K121" s="755"/>
      <c r="L121" s="755"/>
      <c r="M121" s="755"/>
      <c r="N121" s="755"/>
      <c r="O121" s="755"/>
      <c r="P121" s="756"/>
      <c r="Q121" s="227"/>
    </row>
    <row r="122" spans="1:17" s="115" customFormat="1" x14ac:dyDescent="0.2">
      <c r="A122" s="115" t="str">
        <f>CONCATENATE($B122,$B$116)</f>
        <v>2020</v>
      </c>
      <c r="B122" s="136" t="s">
        <v>919</v>
      </c>
      <c r="C122" s="144" t="s">
        <v>1089</v>
      </c>
      <c r="D122" s="757"/>
      <c r="E122" s="757"/>
      <c r="F122" s="757"/>
      <c r="G122" s="757"/>
      <c r="H122" s="757"/>
      <c r="I122" s="757"/>
      <c r="J122" s="757"/>
      <c r="K122" s="757"/>
      <c r="L122" s="757"/>
      <c r="M122" s="757"/>
      <c r="N122" s="757"/>
      <c r="O122" s="757"/>
      <c r="P122" s="758"/>
      <c r="Q122" s="227"/>
    </row>
    <row r="123" spans="1:17" s="115" customFormat="1" x14ac:dyDescent="0.2">
      <c r="A123" s="115" t="str">
        <f>CONCATENATE($B123,$B$116)</f>
        <v>2120</v>
      </c>
      <c r="B123" s="136" t="s">
        <v>920</v>
      </c>
      <c r="C123" s="144" t="s">
        <v>1230</v>
      </c>
      <c r="D123" s="757"/>
      <c r="E123" s="757"/>
      <c r="F123" s="757"/>
      <c r="G123" s="757"/>
      <c r="H123" s="757"/>
      <c r="I123" s="757"/>
      <c r="J123" s="757"/>
      <c r="K123" s="757"/>
      <c r="L123" s="757"/>
      <c r="M123" s="757"/>
      <c r="N123" s="757"/>
      <c r="O123" s="757"/>
      <c r="P123" s="758"/>
      <c r="Q123" s="227"/>
    </row>
    <row r="124" spans="1:17" s="115" customFormat="1" x14ac:dyDescent="0.2">
      <c r="A124" s="115" t="str">
        <f>CONCATENATE($B124,$B$116)</f>
        <v>2220</v>
      </c>
      <c r="B124" s="136" t="s">
        <v>921</v>
      </c>
      <c r="C124" s="759" t="s">
        <v>1231</v>
      </c>
      <c r="D124" s="757"/>
      <c r="E124" s="757"/>
      <c r="F124" s="757"/>
      <c r="G124" s="757"/>
      <c r="H124" s="757"/>
      <c r="I124" s="757"/>
      <c r="J124" s="757"/>
      <c r="K124" s="757"/>
      <c r="L124" s="757"/>
      <c r="M124" s="757"/>
      <c r="N124" s="757"/>
      <c r="O124" s="757"/>
      <c r="P124" s="758"/>
      <c r="Q124" s="227"/>
    </row>
    <row r="125" spans="1:17" s="115" customFormat="1" x14ac:dyDescent="0.2">
      <c r="A125" s="115" t="str">
        <f>CONCATENATE($B125,$B$116)</f>
        <v>2320</v>
      </c>
      <c r="B125" s="136" t="s">
        <v>922</v>
      </c>
      <c r="C125" s="759" t="s">
        <v>1232</v>
      </c>
      <c r="D125" s="757"/>
      <c r="E125" s="757"/>
      <c r="F125" s="757"/>
      <c r="G125" s="757"/>
      <c r="H125" s="757"/>
      <c r="I125" s="757"/>
      <c r="J125" s="757"/>
      <c r="K125" s="757"/>
      <c r="L125" s="757"/>
      <c r="M125" s="757"/>
      <c r="N125" s="757"/>
      <c r="O125" s="757"/>
      <c r="P125" s="758"/>
      <c r="Q125" s="227"/>
    </row>
    <row r="126" spans="1:17" s="115" customFormat="1" x14ac:dyDescent="0.2">
      <c r="A126" s="750">
        <v>18</v>
      </c>
      <c r="B126" s="751" t="s">
        <v>538</v>
      </c>
      <c r="C126" s="764" t="str">
        <f>VLOOKUP($B126,ГП,3,FALSE)</f>
        <v>П1143</v>
      </c>
      <c r="D126" s="752">
        <f>SUM(D128:D131)</f>
        <v>0</v>
      </c>
      <c r="E126" s="752">
        <f>SUM(E128:E131)</f>
        <v>0</v>
      </c>
      <c r="F126" s="752">
        <f t="shared" ref="F126:P126" si="20">SUM(F128:F131)</f>
        <v>0</v>
      </c>
      <c r="G126" s="752">
        <f t="shared" si="20"/>
        <v>0</v>
      </c>
      <c r="H126" s="752">
        <f t="shared" si="20"/>
        <v>0</v>
      </c>
      <c r="I126" s="752">
        <f t="shared" si="20"/>
        <v>0</v>
      </c>
      <c r="J126" s="752">
        <f t="shared" si="20"/>
        <v>0</v>
      </c>
      <c r="K126" s="752">
        <f t="shared" si="20"/>
        <v>0</v>
      </c>
      <c r="L126" s="752">
        <f t="shared" si="20"/>
        <v>0</v>
      </c>
      <c r="M126" s="752">
        <f t="shared" si="20"/>
        <v>0</v>
      </c>
      <c r="N126" s="752">
        <f t="shared" si="20"/>
        <v>0</v>
      </c>
      <c r="O126" s="752">
        <f t="shared" si="20"/>
        <v>0</v>
      </c>
      <c r="P126" s="753">
        <f t="shared" si="20"/>
        <v>0</v>
      </c>
      <c r="Q126" s="227"/>
    </row>
    <row r="127" spans="1:17" s="115" customFormat="1" x14ac:dyDescent="0.2">
      <c r="B127" s="754"/>
      <c r="C127" s="144" t="s">
        <v>248</v>
      </c>
      <c r="D127" s="755"/>
      <c r="E127" s="755"/>
      <c r="F127" s="755"/>
      <c r="G127" s="755"/>
      <c r="H127" s="755"/>
      <c r="I127" s="755"/>
      <c r="J127" s="755"/>
      <c r="K127" s="755"/>
      <c r="L127" s="755"/>
      <c r="M127" s="755"/>
      <c r="N127" s="755"/>
      <c r="O127" s="755"/>
      <c r="P127" s="756"/>
      <c r="Q127" s="227"/>
    </row>
    <row r="128" spans="1:17" s="115" customFormat="1" x14ac:dyDescent="0.2">
      <c r="A128" s="115" t="str">
        <f>CONCATENATE($B128,$B$122)</f>
        <v>2020</v>
      </c>
      <c r="B128" s="136" t="s">
        <v>919</v>
      </c>
      <c r="C128" s="144" t="s">
        <v>1089</v>
      </c>
      <c r="D128" s="757"/>
      <c r="E128" s="757"/>
      <c r="F128" s="757"/>
      <c r="G128" s="757"/>
      <c r="H128" s="757"/>
      <c r="I128" s="757"/>
      <c r="J128" s="757"/>
      <c r="K128" s="757"/>
      <c r="L128" s="757"/>
      <c r="M128" s="757"/>
      <c r="N128" s="757"/>
      <c r="O128" s="757"/>
      <c r="P128" s="758"/>
      <c r="Q128" s="227"/>
    </row>
    <row r="129" spans="1:17" s="115" customFormat="1" x14ac:dyDescent="0.2">
      <c r="A129" s="115" t="str">
        <f>CONCATENATE($B129,$B$122)</f>
        <v>2120</v>
      </c>
      <c r="B129" s="136" t="s">
        <v>920</v>
      </c>
      <c r="C129" s="144" t="s">
        <v>1230</v>
      </c>
      <c r="D129" s="757"/>
      <c r="E129" s="757"/>
      <c r="F129" s="757"/>
      <c r="G129" s="757"/>
      <c r="H129" s="757"/>
      <c r="I129" s="757"/>
      <c r="J129" s="757"/>
      <c r="K129" s="757"/>
      <c r="L129" s="757"/>
      <c r="M129" s="757"/>
      <c r="N129" s="757"/>
      <c r="O129" s="757"/>
      <c r="P129" s="758"/>
      <c r="Q129" s="227"/>
    </row>
    <row r="130" spans="1:17" s="115" customFormat="1" x14ac:dyDescent="0.2">
      <c r="A130" s="115" t="str">
        <f>CONCATENATE($B130,$B$122)</f>
        <v>2220</v>
      </c>
      <c r="B130" s="136" t="s">
        <v>921</v>
      </c>
      <c r="C130" s="759" t="s">
        <v>1231</v>
      </c>
      <c r="D130" s="757"/>
      <c r="E130" s="757"/>
      <c r="F130" s="757"/>
      <c r="G130" s="757"/>
      <c r="H130" s="757"/>
      <c r="I130" s="757"/>
      <c r="J130" s="757"/>
      <c r="K130" s="757"/>
      <c r="L130" s="757"/>
      <c r="M130" s="757"/>
      <c r="N130" s="757"/>
      <c r="O130" s="757"/>
      <c r="P130" s="758"/>
      <c r="Q130" s="227"/>
    </row>
    <row r="131" spans="1:17" s="115" customFormat="1" x14ac:dyDescent="0.2">
      <c r="A131" s="115" t="str">
        <f>CONCATENATE($B131,$B$122)</f>
        <v>2320</v>
      </c>
      <c r="B131" s="136" t="s">
        <v>922</v>
      </c>
      <c r="C131" s="759" t="s">
        <v>1232</v>
      </c>
      <c r="D131" s="757"/>
      <c r="E131" s="757"/>
      <c r="F131" s="757"/>
      <c r="G131" s="757"/>
      <c r="H131" s="757"/>
      <c r="I131" s="757"/>
      <c r="J131" s="757"/>
      <c r="K131" s="757"/>
      <c r="L131" s="757"/>
      <c r="M131" s="757"/>
      <c r="N131" s="757"/>
      <c r="O131" s="757"/>
      <c r="P131" s="758"/>
      <c r="Q131" s="227"/>
    </row>
    <row r="132" spans="1:17" s="115" customFormat="1" x14ac:dyDescent="0.2">
      <c r="A132" s="750">
        <f>A120+1</f>
        <v>19</v>
      </c>
      <c r="B132" s="751" t="s">
        <v>53</v>
      </c>
      <c r="C132" s="764" t="str">
        <f>VLOOKUP($B132,ГП,3,FALSE)</f>
        <v>П1145</v>
      </c>
      <c r="D132" s="752">
        <f>SUM(D134:D137)</f>
        <v>0</v>
      </c>
      <c r="E132" s="752">
        <f>SUM(E134:E137)</f>
        <v>0</v>
      </c>
      <c r="F132" s="752">
        <f t="shared" ref="F132:P132" si="21">SUM(F134:F137)</f>
        <v>0</v>
      </c>
      <c r="G132" s="752">
        <f t="shared" si="21"/>
        <v>0</v>
      </c>
      <c r="H132" s="752">
        <f t="shared" si="21"/>
        <v>0</v>
      </c>
      <c r="I132" s="752">
        <f t="shared" si="21"/>
        <v>0</v>
      </c>
      <c r="J132" s="752">
        <f t="shared" si="21"/>
        <v>0</v>
      </c>
      <c r="K132" s="752">
        <f t="shared" si="21"/>
        <v>0</v>
      </c>
      <c r="L132" s="752">
        <f t="shared" si="21"/>
        <v>0</v>
      </c>
      <c r="M132" s="752">
        <f t="shared" si="21"/>
        <v>0</v>
      </c>
      <c r="N132" s="752">
        <f t="shared" si="21"/>
        <v>0</v>
      </c>
      <c r="O132" s="752">
        <f t="shared" si="21"/>
        <v>0</v>
      </c>
      <c r="P132" s="753">
        <f t="shared" si="21"/>
        <v>0</v>
      </c>
      <c r="Q132" s="227"/>
    </row>
    <row r="133" spans="1:17" s="115" customFormat="1" x14ac:dyDescent="0.2">
      <c r="B133" s="754"/>
      <c r="C133" s="144" t="s">
        <v>248</v>
      </c>
      <c r="D133" s="755"/>
      <c r="E133" s="755"/>
      <c r="F133" s="755"/>
      <c r="G133" s="755"/>
      <c r="H133" s="755"/>
      <c r="I133" s="755"/>
      <c r="J133" s="755"/>
      <c r="K133" s="755"/>
      <c r="L133" s="755"/>
      <c r="M133" s="755"/>
      <c r="N133" s="755"/>
      <c r="O133" s="755"/>
      <c r="P133" s="756"/>
      <c r="Q133" s="227"/>
    </row>
    <row r="134" spans="1:17" s="115" customFormat="1" x14ac:dyDescent="0.2">
      <c r="A134" s="115" t="str">
        <f>CONCATENATE($B134,$B$128)</f>
        <v>2020</v>
      </c>
      <c r="B134" s="136" t="s">
        <v>919</v>
      </c>
      <c r="C134" s="144" t="s">
        <v>1089</v>
      </c>
      <c r="D134" s="757"/>
      <c r="E134" s="757"/>
      <c r="F134" s="757"/>
      <c r="G134" s="757"/>
      <c r="H134" s="757"/>
      <c r="I134" s="757"/>
      <c r="J134" s="757"/>
      <c r="K134" s="757"/>
      <c r="L134" s="757"/>
      <c r="M134" s="757"/>
      <c r="N134" s="757"/>
      <c r="O134" s="757"/>
      <c r="P134" s="758"/>
      <c r="Q134" s="227"/>
    </row>
    <row r="135" spans="1:17" s="115" customFormat="1" x14ac:dyDescent="0.2">
      <c r="A135" s="115" t="str">
        <f>CONCATENATE($B135,$B$128)</f>
        <v>2120</v>
      </c>
      <c r="B135" s="136" t="s">
        <v>920</v>
      </c>
      <c r="C135" s="144" t="s">
        <v>1230</v>
      </c>
      <c r="D135" s="757"/>
      <c r="E135" s="757"/>
      <c r="F135" s="757"/>
      <c r="G135" s="757"/>
      <c r="H135" s="757"/>
      <c r="I135" s="757"/>
      <c r="J135" s="757"/>
      <c r="K135" s="757"/>
      <c r="L135" s="757"/>
      <c r="M135" s="757"/>
      <c r="N135" s="757"/>
      <c r="O135" s="757"/>
      <c r="P135" s="758"/>
      <c r="Q135" s="227"/>
    </row>
    <row r="136" spans="1:17" s="115" customFormat="1" x14ac:dyDescent="0.2">
      <c r="A136" s="115" t="str">
        <f>CONCATENATE($B136,$B$128)</f>
        <v>2220</v>
      </c>
      <c r="B136" s="136" t="s">
        <v>921</v>
      </c>
      <c r="C136" s="759" t="s">
        <v>1231</v>
      </c>
      <c r="D136" s="757"/>
      <c r="E136" s="757"/>
      <c r="F136" s="757"/>
      <c r="G136" s="757"/>
      <c r="H136" s="757"/>
      <c r="I136" s="757"/>
      <c r="J136" s="757"/>
      <c r="K136" s="757"/>
      <c r="L136" s="757"/>
      <c r="M136" s="757"/>
      <c r="N136" s="757"/>
      <c r="O136" s="757"/>
      <c r="P136" s="758"/>
      <c r="Q136" s="227"/>
    </row>
    <row r="137" spans="1:17" s="115" customFormat="1" x14ac:dyDescent="0.2">
      <c r="A137" s="115" t="str">
        <f>CONCATENATE($B137,$B$128)</f>
        <v>2320</v>
      </c>
      <c r="B137" s="136" t="s">
        <v>922</v>
      </c>
      <c r="C137" s="759" t="s">
        <v>1232</v>
      </c>
      <c r="D137" s="757"/>
      <c r="E137" s="757"/>
      <c r="F137" s="757"/>
      <c r="G137" s="757"/>
      <c r="H137" s="757"/>
      <c r="I137" s="757"/>
      <c r="J137" s="757"/>
      <c r="K137" s="757"/>
      <c r="L137" s="757"/>
      <c r="M137" s="757"/>
      <c r="N137" s="757"/>
      <c r="O137" s="757"/>
      <c r="P137" s="758"/>
      <c r="Q137" s="227"/>
    </row>
    <row r="138" spans="1:17" s="115" customFormat="1" x14ac:dyDescent="0.2">
      <c r="A138" s="750">
        <f>A132+1</f>
        <v>20</v>
      </c>
      <c r="B138" s="751" t="s">
        <v>54</v>
      </c>
      <c r="C138" s="764" t="str">
        <f>VLOOKUP($B138,ГП,3,FALSE)</f>
        <v>П1146</v>
      </c>
      <c r="D138" s="752">
        <f>SUM(D140:D143)</f>
        <v>0</v>
      </c>
      <c r="E138" s="752">
        <f>SUM(E140:E143)</f>
        <v>0</v>
      </c>
      <c r="F138" s="752">
        <f t="shared" ref="F138:P138" si="22">SUM(F140:F143)</f>
        <v>0</v>
      </c>
      <c r="G138" s="752">
        <f t="shared" si="22"/>
        <v>0</v>
      </c>
      <c r="H138" s="752">
        <f t="shared" si="22"/>
        <v>0</v>
      </c>
      <c r="I138" s="752">
        <f t="shared" si="22"/>
        <v>0</v>
      </c>
      <c r="J138" s="752">
        <f t="shared" si="22"/>
        <v>0</v>
      </c>
      <c r="K138" s="752">
        <f t="shared" si="22"/>
        <v>0</v>
      </c>
      <c r="L138" s="752">
        <f t="shared" si="22"/>
        <v>0</v>
      </c>
      <c r="M138" s="752">
        <f t="shared" si="22"/>
        <v>0</v>
      </c>
      <c r="N138" s="752">
        <f t="shared" si="22"/>
        <v>0</v>
      </c>
      <c r="O138" s="752">
        <f t="shared" si="22"/>
        <v>0</v>
      </c>
      <c r="P138" s="753">
        <f t="shared" si="22"/>
        <v>0</v>
      </c>
      <c r="Q138" s="227"/>
    </row>
    <row r="139" spans="1:17" s="115" customFormat="1" x14ac:dyDescent="0.2">
      <c r="B139" s="754"/>
      <c r="C139" s="144" t="s">
        <v>248</v>
      </c>
      <c r="D139" s="755"/>
      <c r="E139" s="755"/>
      <c r="F139" s="755"/>
      <c r="G139" s="755"/>
      <c r="H139" s="755"/>
      <c r="I139" s="755"/>
      <c r="J139" s="755"/>
      <c r="K139" s="755"/>
      <c r="L139" s="755"/>
      <c r="M139" s="755"/>
      <c r="N139" s="755"/>
      <c r="O139" s="755"/>
      <c r="P139" s="756"/>
      <c r="Q139" s="227"/>
    </row>
    <row r="140" spans="1:17" s="115" customFormat="1" x14ac:dyDescent="0.2">
      <c r="A140" s="115" t="str">
        <f>CONCATENATE($B140,$B$134)</f>
        <v>2020</v>
      </c>
      <c r="B140" s="136" t="s">
        <v>919</v>
      </c>
      <c r="C140" s="144" t="s">
        <v>1089</v>
      </c>
      <c r="D140" s="757"/>
      <c r="E140" s="757"/>
      <c r="F140" s="757"/>
      <c r="G140" s="757"/>
      <c r="H140" s="757"/>
      <c r="I140" s="757"/>
      <c r="J140" s="757"/>
      <c r="K140" s="757"/>
      <c r="L140" s="757"/>
      <c r="M140" s="757"/>
      <c r="N140" s="757"/>
      <c r="O140" s="757"/>
      <c r="P140" s="758"/>
      <c r="Q140" s="227"/>
    </row>
    <row r="141" spans="1:17" s="115" customFormat="1" x14ac:dyDescent="0.2">
      <c r="A141" s="115" t="str">
        <f>CONCATENATE($B141,$B$134)</f>
        <v>2120</v>
      </c>
      <c r="B141" s="136" t="s">
        <v>920</v>
      </c>
      <c r="C141" s="144" t="s">
        <v>1230</v>
      </c>
      <c r="D141" s="757"/>
      <c r="E141" s="757"/>
      <c r="F141" s="757"/>
      <c r="G141" s="757"/>
      <c r="H141" s="757"/>
      <c r="I141" s="757"/>
      <c r="J141" s="757"/>
      <c r="K141" s="757"/>
      <c r="L141" s="757"/>
      <c r="M141" s="757"/>
      <c r="N141" s="757"/>
      <c r="O141" s="757"/>
      <c r="P141" s="758"/>
      <c r="Q141" s="227"/>
    </row>
    <row r="142" spans="1:17" s="115" customFormat="1" x14ac:dyDescent="0.2">
      <c r="A142" s="115" t="str">
        <f>CONCATENATE($B142,$B$134)</f>
        <v>2220</v>
      </c>
      <c r="B142" s="136" t="s">
        <v>921</v>
      </c>
      <c r="C142" s="759" t="s">
        <v>1231</v>
      </c>
      <c r="D142" s="757"/>
      <c r="E142" s="757"/>
      <c r="F142" s="757"/>
      <c r="G142" s="757"/>
      <c r="H142" s="757"/>
      <c r="I142" s="757"/>
      <c r="J142" s="757"/>
      <c r="K142" s="757"/>
      <c r="L142" s="757"/>
      <c r="M142" s="757"/>
      <c r="N142" s="757"/>
      <c r="O142" s="757"/>
      <c r="P142" s="758"/>
      <c r="Q142" s="227"/>
    </row>
    <row r="143" spans="1:17" s="115" customFormat="1" x14ac:dyDescent="0.2">
      <c r="A143" s="115" t="str">
        <f>CONCATENATE($B143,$B$134)</f>
        <v>2320</v>
      </c>
      <c r="B143" s="136" t="s">
        <v>922</v>
      </c>
      <c r="C143" s="759" t="s">
        <v>1232</v>
      </c>
      <c r="D143" s="757"/>
      <c r="E143" s="757"/>
      <c r="F143" s="757"/>
      <c r="G143" s="757"/>
      <c r="H143" s="757"/>
      <c r="I143" s="757"/>
      <c r="J143" s="757"/>
      <c r="K143" s="757"/>
      <c r="L143" s="757"/>
      <c r="M143" s="757"/>
      <c r="N143" s="757"/>
      <c r="O143" s="757"/>
      <c r="P143" s="758"/>
      <c r="Q143" s="227"/>
    </row>
    <row r="144" spans="1:17" s="115" customFormat="1" x14ac:dyDescent="0.2">
      <c r="A144" s="750">
        <f>A138+1</f>
        <v>21</v>
      </c>
      <c r="B144" s="751" t="s">
        <v>55</v>
      </c>
      <c r="C144" s="764" t="str">
        <f>VLOOKUP($B144,ГП,3,FALSE)</f>
        <v>П1147</v>
      </c>
      <c r="D144" s="752">
        <f>SUM(D146:D149)</f>
        <v>0</v>
      </c>
      <c r="E144" s="752">
        <f>SUM(E146:E149)</f>
        <v>0</v>
      </c>
      <c r="F144" s="752">
        <f t="shared" ref="F144:P144" si="23">SUM(F146:F149)</f>
        <v>0</v>
      </c>
      <c r="G144" s="752">
        <f t="shared" si="23"/>
        <v>0</v>
      </c>
      <c r="H144" s="752">
        <f t="shared" si="23"/>
        <v>0</v>
      </c>
      <c r="I144" s="752">
        <f t="shared" si="23"/>
        <v>0</v>
      </c>
      <c r="J144" s="752">
        <f t="shared" si="23"/>
        <v>0</v>
      </c>
      <c r="K144" s="752">
        <f t="shared" si="23"/>
        <v>0</v>
      </c>
      <c r="L144" s="752">
        <f t="shared" si="23"/>
        <v>0</v>
      </c>
      <c r="M144" s="752">
        <f t="shared" si="23"/>
        <v>0</v>
      </c>
      <c r="N144" s="752">
        <f t="shared" si="23"/>
        <v>0</v>
      </c>
      <c r="O144" s="752">
        <f t="shared" si="23"/>
        <v>0</v>
      </c>
      <c r="P144" s="753">
        <f t="shared" si="23"/>
        <v>0</v>
      </c>
      <c r="Q144" s="227"/>
    </row>
    <row r="145" spans="1:17" s="115" customFormat="1" x14ac:dyDescent="0.2">
      <c r="B145" s="754"/>
      <c r="C145" s="144" t="s">
        <v>248</v>
      </c>
      <c r="D145" s="755"/>
      <c r="E145" s="755"/>
      <c r="F145" s="755"/>
      <c r="G145" s="755"/>
      <c r="H145" s="755"/>
      <c r="I145" s="755"/>
      <c r="J145" s="755"/>
      <c r="K145" s="755"/>
      <c r="L145" s="755"/>
      <c r="M145" s="755"/>
      <c r="N145" s="755"/>
      <c r="O145" s="755"/>
      <c r="P145" s="756"/>
      <c r="Q145" s="227"/>
    </row>
    <row r="146" spans="1:17" s="115" customFormat="1" x14ac:dyDescent="0.2">
      <c r="A146" s="115" t="str">
        <f>CONCATENATE($B146,$B$140)</f>
        <v>2020</v>
      </c>
      <c r="B146" s="136" t="s">
        <v>919</v>
      </c>
      <c r="C146" s="144" t="s">
        <v>1089</v>
      </c>
      <c r="D146" s="757"/>
      <c r="E146" s="757"/>
      <c r="F146" s="757"/>
      <c r="G146" s="757"/>
      <c r="H146" s="757"/>
      <c r="I146" s="757"/>
      <c r="J146" s="757"/>
      <c r="K146" s="757"/>
      <c r="L146" s="757"/>
      <c r="M146" s="757"/>
      <c r="N146" s="757"/>
      <c r="O146" s="757"/>
      <c r="P146" s="758"/>
      <c r="Q146" s="227"/>
    </row>
    <row r="147" spans="1:17" s="115" customFormat="1" x14ac:dyDescent="0.2">
      <c r="A147" s="115" t="str">
        <f>CONCATENATE($B147,$B$140)</f>
        <v>2120</v>
      </c>
      <c r="B147" s="136" t="s">
        <v>920</v>
      </c>
      <c r="C147" s="144" t="s">
        <v>1230</v>
      </c>
      <c r="D147" s="757"/>
      <c r="E147" s="757"/>
      <c r="F147" s="757"/>
      <c r="G147" s="757"/>
      <c r="H147" s="757"/>
      <c r="I147" s="757"/>
      <c r="J147" s="757"/>
      <c r="K147" s="757"/>
      <c r="L147" s="757"/>
      <c r="M147" s="757"/>
      <c r="N147" s="757"/>
      <c r="O147" s="757"/>
      <c r="P147" s="758"/>
      <c r="Q147" s="227"/>
    </row>
    <row r="148" spans="1:17" s="115" customFormat="1" x14ac:dyDescent="0.2">
      <c r="A148" s="115" t="str">
        <f>CONCATENATE($B148,$B$140)</f>
        <v>2220</v>
      </c>
      <c r="B148" s="136" t="s">
        <v>921</v>
      </c>
      <c r="C148" s="759" t="s">
        <v>1231</v>
      </c>
      <c r="D148" s="757"/>
      <c r="E148" s="757"/>
      <c r="F148" s="757"/>
      <c r="G148" s="757"/>
      <c r="H148" s="757"/>
      <c r="I148" s="757"/>
      <c r="J148" s="757"/>
      <c r="K148" s="757"/>
      <c r="L148" s="757"/>
      <c r="M148" s="757"/>
      <c r="N148" s="757"/>
      <c r="O148" s="757"/>
      <c r="P148" s="758"/>
      <c r="Q148" s="227"/>
    </row>
    <row r="149" spans="1:17" s="115" customFormat="1" x14ac:dyDescent="0.2">
      <c r="A149" s="115" t="str">
        <f>CONCATENATE($B149,$B$140)</f>
        <v>2320</v>
      </c>
      <c r="B149" s="136" t="s">
        <v>922</v>
      </c>
      <c r="C149" s="759" t="s">
        <v>1232</v>
      </c>
      <c r="D149" s="757"/>
      <c r="E149" s="757"/>
      <c r="F149" s="757"/>
      <c r="G149" s="757"/>
      <c r="H149" s="757"/>
      <c r="I149" s="757"/>
      <c r="J149" s="757"/>
      <c r="K149" s="757"/>
      <c r="L149" s="757"/>
      <c r="M149" s="757"/>
      <c r="N149" s="757"/>
      <c r="O149" s="757"/>
      <c r="P149" s="758"/>
      <c r="Q149" s="227"/>
    </row>
    <row r="150" spans="1:17" s="115" customFormat="1" x14ac:dyDescent="0.2">
      <c r="A150" s="750">
        <f>A144+1</f>
        <v>22</v>
      </c>
      <c r="B150" s="751" t="s">
        <v>56</v>
      </c>
      <c r="C150" s="764" t="str">
        <f>VLOOKUP($B150,ГП,3,FALSE)</f>
        <v>П1148</v>
      </c>
      <c r="D150" s="752">
        <f>SUM(D152:D155)</f>
        <v>0</v>
      </c>
      <c r="E150" s="752">
        <f>SUM(E152:E155)</f>
        <v>0</v>
      </c>
      <c r="F150" s="752">
        <f t="shared" ref="F150:P150" si="24">SUM(F152:F155)</f>
        <v>0</v>
      </c>
      <c r="G150" s="752">
        <f t="shared" si="24"/>
        <v>0</v>
      </c>
      <c r="H150" s="752">
        <f t="shared" si="24"/>
        <v>0</v>
      </c>
      <c r="I150" s="752">
        <f t="shared" si="24"/>
        <v>0</v>
      </c>
      <c r="J150" s="752">
        <f t="shared" si="24"/>
        <v>0</v>
      </c>
      <c r="K150" s="752">
        <f t="shared" si="24"/>
        <v>0</v>
      </c>
      <c r="L150" s="752">
        <f t="shared" si="24"/>
        <v>0</v>
      </c>
      <c r="M150" s="752">
        <f t="shared" si="24"/>
        <v>0</v>
      </c>
      <c r="N150" s="752">
        <f t="shared" si="24"/>
        <v>0</v>
      </c>
      <c r="O150" s="752">
        <f t="shared" si="24"/>
        <v>0</v>
      </c>
      <c r="P150" s="753">
        <f t="shared" si="24"/>
        <v>0</v>
      </c>
      <c r="Q150" s="227"/>
    </row>
    <row r="151" spans="1:17" s="115" customFormat="1" x14ac:dyDescent="0.2">
      <c r="B151" s="754"/>
      <c r="C151" s="144" t="s">
        <v>248</v>
      </c>
      <c r="D151" s="755"/>
      <c r="E151" s="755"/>
      <c r="F151" s="755"/>
      <c r="G151" s="755"/>
      <c r="H151" s="755"/>
      <c r="I151" s="755"/>
      <c r="J151" s="755"/>
      <c r="K151" s="755"/>
      <c r="L151" s="755"/>
      <c r="M151" s="755"/>
      <c r="N151" s="755"/>
      <c r="O151" s="755"/>
      <c r="P151" s="756"/>
      <c r="Q151" s="227"/>
    </row>
    <row r="152" spans="1:17" s="115" customFormat="1" x14ac:dyDescent="0.2">
      <c r="A152" s="115" t="str">
        <f>CONCATENATE($B152,$B$146)</f>
        <v>2020</v>
      </c>
      <c r="B152" s="136" t="s">
        <v>919</v>
      </c>
      <c r="C152" s="144" t="s">
        <v>1089</v>
      </c>
      <c r="D152" s="757"/>
      <c r="E152" s="757"/>
      <c r="F152" s="757"/>
      <c r="G152" s="757"/>
      <c r="H152" s="757"/>
      <c r="I152" s="757"/>
      <c r="J152" s="757"/>
      <c r="K152" s="757"/>
      <c r="L152" s="757"/>
      <c r="M152" s="757"/>
      <c r="N152" s="757"/>
      <c r="O152" s="757"/>
      <c r="P152" s="758"/>
      <c r="Q152" s="227"/>
    </row>
    <row r="153" spans="1:17" s="115" customFormat="1" x14ac:dyDescent="0.2">
      <c r="A153" s="115" t="str">
        <f>CONCATENATE($B153,$B$146)</f>
        <v>2120</v>
      </c>
      <c r="B153" s="136" t="s">
        <v>920</v>
      </c>
      <c r="C153" s="144" t="s">
        <v>1230</v>
      </c>
      <c r="D153" s="757"/>
      <c r="E153" s="757"/>
      <c r="F153" s="757"/>
      <c r="G153" s="757"/>
      <c r="H153" s="757"/>
      <c r="I153" s="757"/>
      <c r="J153" s="757"/>
      <c r="K153" s="757"/>
      <c r="L153" s="757"/>
      <c r="M153" s="757"/>
      <c r="N153" s="757"/>
      <c r="O153" s="757"/>
      <c r="P153" s="758"/>
      <c r="Q153" s="227"/>
    </row>
    <row r="154" spans="1:17" s="115" customFormat="1" x14ac:dyDescent="0.2">
      <c r="A154" s="115" t="str">
        <f>CONCATENATE($B154,$B$146)</f>
        <v>2220</v>
      </c>
      <c r="B154" s="136" t="s">
        <v>921</v>
      </c>
      <c r="C154" s="759" t="s">
        <v>1231</v>
      </c>
      <c r="D154" s="757"/>
      <c r="E154" s="757"/>
      <c r="F154" s="757"/>
      <c r="G154" s="757"/>
      <c r="H154" s="757"/>
      <c r="I154" s="757"/>
      <c r="J154" s="757"/>
      <c r="K154" s="757"/>
      <c r="L154" s="757"/>
      <c r="M154" s="757"/>
      <c r="N154" s="757"/>
      <c r="O154" s="757"/>
      <c r="P154" s="758"/>
      <c r="Q154" s="227"/>
    </row>
    <row r="155" spans="1:17" s="115" customFormat="1" x14ac:dyDescent="0.2">
      <c r="A155" s="115" t="str">
        <f>CONCATENATE($B155,$B$146)</f>
        <v>2320</v>
      </c>
      <c r="B155" s="136" t="s">
        <v>922</v>
      </c>
      <c r="C155" s="759" t="s">
        <v>1232</v>
      </c>
      <c r="D155" s="757"/>
      <c r="E155" s="757"/>
      <c r="F155" s="757"/>
      <c r="G155" s="757"/>
      <c r="H155" s="757"/>
      <c r="I155" s="757"/>
      <c r="J155" s="757"/>
      <c r="K155" s="757"/>
      <c r="L155" s="757"/>
      <c r="M155" s="757"/>
      <c r="N155" s="757"/>
      <c r="O155" s="757"/>
      <c r="P155" s="758"/>
      <c r="Q155" s="227"/>
    </row>
    <row r="156" spans="1:17" s="115" customFormat="1" x14ac:dyDescent="0.2">
      <c r="A156" s="750">
        <f>A150+1</f>
        <v>23</v>
      </c>
      <c r="B156" s="751" t="s">
        <v>57</v>
      </c>
      <c r="C156" s="764" t="str">
        <f>VLOOKUP($B156,ГП,3,FALSE)</f>
        <v>П1149</v>
      </c>
      <c r="D156" s="752">
        <f>SUM(D158:D161)</f>
        <v>0</v>
      </c>
      <c r="E156" s="752">
        <f>SUM(E158:E161)</f>
        <v>0</v>
      </c>
      <c r="F156" s="752">
        <f t="shared" ref="F156:P156" si="25">SUM(F158:F161)</f>
        <v>0</v>
      </c>
      <c r="G156" s="752">
        <f t="shared" si="25"/>
        <v>0</v>
      </c>
      <c r="H156" s="752">
        <f t="shared" si="25"/>
        <v>0</v>
      </c>
      <c r="I156" s="752">
        <f t="shared" si="25"/>
        <v>0</v>
      </c>
      <c r="J156" s="752">
        <f t="shared" si="25"/>
        <v>0</v>
      </c>
      <c r="K156" s="752">
        <f t="shared" si="25"/>
        <v>0</v>
      </c>
      <c r="L156" s="752">
        <f t="shared" si="25"/>
        <v>0</v>
      </c>
      <c r="M156" s="752">
        <f t="shared" si="25"/>
        <v>0</v>
      </c>
      <c r="N156" s="752">
        <f t="shared" si="25"/>
        <v>0</v>
      </c>
      <c r="O156" s="752">
        <f t="shared" si="25"/>
        <v>0</v>
      </c>
      <c r="P156" s="753">
        <f t="shared" si="25"/>
        <v>0</v>
      </c>
      <c r="Q156" s="227"/>
    </row>
    <row r="157" spans="1:17" s="115" customFormat="1" x14ac:dyDescent="0.2">
      <c r="B157" s="754"/>
      <c r="C157" s="144" t="s">
        <v>248</v>
      </c>
      <c r="D157" s="755"/>
      <c r="E157" s="755"/>
      <c r="F157" s="755"/>
      <c r="G157" s="755"/>
      <c r="H157" s="755"/>
      <c r="I157" s="755"/>
      <c r="J157" s="755"/>
      <c r="K157" s="755"/>
      <c r="L157" s="755"/>
      <c r="M157" s="755"/>
      <c r="N157" s="755"/>
      <c r="O157" s="755"/>
      <c r="P157" s="756"/>
      <c r="Q157" s="227"/>
    </row>
    <row r="158" spans="1:17" s="115" customFormat="1" x14ac:dyDescent="0.2">
      <c r="A158" s="115" t="str">
        <f>CONCATENATE($B158,$B$152)</f>
        <v>2020</v>
      </c>
      <c r="B158" s="136" t="s">
        <v>919</v>
      </c>
      <c r="C158" s="144" t="s">
        <v>1089</v>
      </c>
      <c r="D158" s="757"/>
      <c r="E158" s="757"/>
      <c r="F158" s="757"/>
      <c r="G158" s="757"/>
      <c r="H158" s="757"/>
      <c r="I158" s="757"/>
      <c r="J158" s="757"/>
      <c r="K158" s="757"/>
      <c r="L158" s="757"/>
      <c r="M158" s="757"/>
      <c r="N158" s="757"/>
      <c r="O158" s="757"/>
      <c r="P158" s="758"/>
      <c r="Q158" s="227"/>
    </row>
    <row r="159" spans="1:17" s="115" customFormat="1" x14ac:dyDescent="0.2">
      <c r="A159" s="115" t="str">
        <f>CONCATENATE($B159,$B$152)</f>
        <v>2120</v>
      </c>
      <c r="B159" s="136" t="s">
        <v>920</v>
      </c>
      <c r="C159" s="144" t="s">
        <v>1230</v>
      </c>
      <c r="D159" s="757"/>
      <c r="E159" s="757"/>
      <c r="F159" s="757"/>
      <c r="G159" s="757"/>
      <c r="H159" s="757"/>
      <c r="I159" s="757"/>
      <c r="J159" s="757"/>
      <c r="K159" s="757"/>
      <c r="L159" s="757"/>
      <c r="M159" s="757"/>
      <c r="N159" s="757"/>
      <c r="O159" s="757"/>
      <c r="P159" s="758"/>
      <c r="Q159" s="227"/>
    </row>
    <row r="160" spans="1:17" s="115" customFormat="1" x14ac:dyDescent="0.2">
      <c r="A160" s="115" t="str">
        <f>CONCATENATE($B160,$B$152)</f>
        <v>2220</v>
      </c>
      <c r="B160" s="136" t="s">
        <v>921</v>
      </c>
      <c r="C160" s="759" t="s">
        <v>1231</v>
      </c>
      <c r="D160" s="757"/>
      <c r="E160" s="757"/>
      <c r="F160" s="757"/>
      <c r="G160" s="757"/>
      <c r="H160" s="757"/>
      <c r="I160" s="757"/>
      <c r="J160" s="757"/>
      <c r="K160" s="757"/>
      <c r="L160" s="757"/>
      <c r="M160" s="757"/>
      <c r="N160" s="757"/>
      <c r="O160" s="757"/>
      <c r="P160" s="758"/>
      <c r="Q160" s="227"/>
    </row>
    <row r="161" spans="1:17" s="115" customFormat="1" x14ac:dyDescent="0.2">
      <c r="A161" s="115" t="str">
        <f>CONCATENATE($B161,$B$152)</f>
        <v>2320</v>
      </c>
      <c r="B161" s="136" t="s">
        <v>922</v>
      </c>
      <c r="C161" s="759" t="s">
        <v>1232</v>
      </c>
      <c r="D161" s="757"/>
      <c r="E161" s="757"/>
      <c r="F161" s="757"/>
      <c r="G161" s="757"/>
      <c r="H161" s="757"/>
      <c r="I161" s="757"/>
      <c r="J161" s="757"/>
      <c r="K161" s="757"/>
      <c r="L161" s="757"/>
      <c r="M161" s="757"/>
      <c r="N161" s="757"/>
      <c r="O161" s="757"/>
      <c r="P161" s="758"/>
      <c r="Q161" s="227"/>
    </row>
    <row r="162" spans="1:17" s="115" customFormat="1" x14ac:dyDescent="0.2">
      <c r="A162" s="750">
        <f>A156+1</f>
        <v>24</v>
      </c>
      <c r="B162" s="751" t="s">
        <v>58</v>
      </c>
      <c r="C162" s="764" t="str">
        <f>VLOOKUP($B162,ГП,3,FALSE)</f>
        <v>П1150</v>
      </c>
      <c r="D162" s="752">
        <f>SUM(D164:D167)</f>
        <v>0</v>
      </c>
      <c r="E162" s="752">
        <f>SUM(E164:E167)</f>
        <v>0</v>
      </c>
      <c r="F162" s="752">
        <f t="shared" ref="F162:P162" si="26">SUM(F164:F167)</f>
        <v>0</v>
      </c>
      <c r="G162" s="752">
        <f t="shared" si="26"/>
        <v>0</v>
      </c>
      <c r="H162" s="752">
        <f t="shared" si="26"/>
        <v>0</v>
      </c>
      <c r="I162" s="752">
        <f t="shared" si="26"/>
        <v>0</v>
      </c>
      <c r="J162" s="752">
        <f t="shared" si="26"/>
        <v>0</v>
      </c>
      <c r="K162" s="752">
        <f t="shared" si="26"/>
        <v>0</v>
      </c>
      <c r="L162" s="752">
        <f t="shared" si="26"/>
        <v>0</v>
      </c>
      <c r="M162" s="752">
        <f t="shared" si="26"/>
        <v>0</v>
      </c>
      <c r="N162" s="752">
        <f t="shared" si="26"/>
        <v>0</v>
      </c>
      <c r="O162" s="752">
        <f t="shared" si="26"/>
        <v>0</v>
      </c>
      <c r="P162" s="753">
        <f t="shared" si="26"/>
        <v>0</v>
      </c>
      <c r="Q162" s="227"/>
    </row>
    <row r="163" spans="1:17" s="115" customFormat="1" x14ac:dyDescent="0.2">
      <c r="B163" s="754"/>
      <c r="C163" s="144" t="s">
        <v>248</v>
      </c>
      <c r="D163" s="755"/>
      <c r="E163" s="755"/>
      <c r="F163" s="755"/>
      <c r="G163" s="755"/>
      <c r="H163" s="755"/>
      <c r="I163" s="755"/>
      <c r="J163" s="755"/>
      <c r="K163" s="755"/>
      <c r="L163" s="755"/>
      <c r="M163" s="755"/>
      <c r="N163" s="755"/>
      <c r="O163" s="755"/>
      <c r="P163" s="756"/>
      <c r="Q163" s="227"/>
    </row>
    <row r="164" spans="1:17" s="115" customFormat="1" x14ac:dyDescent="0.2">
      <c r="A164" s="115" t="str">
        <f>CONCATENATE($B164,$B$158)</f>
        <v>2020</v>
      </c>
      <c r="B164" s="136" t="s">
        <v>919</v>
      </c>
      <c r="C164" s="144" t="s">
        <v>1089</v>
      </c>
      <c r="D164" s="757"/>
      <c r="E164" s="757"/>
      <c r="F164" s="757"/>
      <c r="G164" s="757"/>
      <c r="H164" s="757"/>
      <c r="I164" s="757"/>
      <c r="J164" s="757"/>
      <c r="K164" s="757"/>
      <c r="L164" s="757"/>
      <c r="M164" s="757"/>
      <c r="N164" s="757"/>
      <c r="O164" s="757"/>
      <c r="P164" s="758"/>
      <c r="Q164" s="227"/>
    </row>
    <row r="165" spans="1:17" s="115" customFormat="1" x14ac:dyDescent="0.2">
      <c r="A165" s="115" t="str">
        <f>CONCATENATE($B165,$B$158)</f>
        <v>2120</v>
      </c>
      <c r="B165" s="136" t="s">
        <v>920</v>
      </c>
      <c r="C165" s="144" t="s">
        <v>1230</v>
      </c>
      <c r="D165" s="757"/>
      <c r="E165" s="757"/>
      <c r="F165" s="757"/>
      <c r="G165" s="757"/>
      <c r="H165" s="757"/>
      <c r="I165" s="757"/>
      <c r="J165" s="757"/>
      <c r="K165" s="757"/>
      <c r="L165" s="757"/>
      <c r="M165" s="757"/>
      <c r="N165" s="757"/>
      <c r="O165" s="757"/>
      <c r="P165" s="758"/>
      <c r="Q165" s="227"/>
    </row>
    <row r="166" spans="1:17" s="115" customFormat="1" x14ac:dyDescent="0.2">
      <c r="A166" s="115" t="str">
        <f>CONCATENATE($B166,$B$158)</f>
        <v>2220</v>
      </c>
      <c r="B166" s="136" t="s">
        <v>921</v>
      </c>
      <c r="C166" s="759" t="s">
        <v>1231</v>
      </c>
      <c r="D166" s="757"/>
      <c r="E166" s="757"/>
      <c r="F166" s="757"/>
      <c r="G166" s="757"/>
      <c r="H166" s="757"/>
      <c r="I166" s="757"/>
      <c r="J166" s="757"/>
      <c r="K166" s="757"/>
      <c r="L166" s="757"/>
      <c r="M166" s="757"/>
      <c r="N166" s="757"/>
      <c r="O166" s="757"/>
      <c r="P166" s="758"/>
      <c r="Q166" s="227"/>
    </row>
    <row r="167" spans="1:17" s="115" customFormat="1" x14ac:dyDescent="0.2">
      <c r="A167" s="115" t="str">
        <f>CONCATENATE($B167,$B$158)</f>
        <v>2320</v>
      </c>
      <c r="B167" s="136" t="s">
        <v>922</v>
      </c>
      <c r="C167" s="759" t="s">
        <v>1232</v>
      </c>
      <c r="D167" s="757"/>
      <c r="E167" s="757"/>
      <c r="F167" s="757"/>
      <c r="G167" s="757"/>
      <c r="H167" s="757"/>
      <c r="I167" s="757"/>
      <c r="J167" s="757"/>
      <c r="K167" s="757"/>
      <c r="L167" s="757"/>
      <c r="M167" s="757"/>
      <c r="N167" s="757"/>
      <c r="O167" s="757"/>
      <c r="P167" s="758"/>
      <c r="Q167" s="227"/>
    </row>
    <row r="168" spans="1:17" s="115" customFormat="1" x14ac:dyDescent="0.2">
      <c r="A168" s="750">
        <v>25</v>
      </c>
      <c r="B168" s="751" t="s">
        <v>59</v>
      </c>
      <c r="C168" s="764" t="str">
        <f>VLOOKUP($B168,ГП,3,FALSE)</f>
        <v>П1151</v>
      </c>
      <c r="D168" s="752">
        <f>SUM(D170:D173)</f>
        <v>0</v>
      </c>
      <c r="E168" s="752">
        <f>SUM(E170:E173)</f>
        <v>0</v>
      </c>
      <c r="F168" s="752">
        <f t="shared" ref="F168:P168" si="27">SUM(F170:F173)</f>
        <v>0</v>
      </c>
      <c r="G168" s="752">
        <f t="shared" si="27"/>
        <v>0</v>
      </c>
      <c r="H168" s="752">
        <f t="shared" si="27"/>
        <v>0</v>
      </c>
      <c r="I168" s="752">
        <f t="shared" si="27"/>
        <v>0</v>
      </c>
      <c r="J168" s="752">
        <f t="shared" si="27"/>
        <v>0</v>
      </c>
      <c r="K168" s="752">
        <f t="shared" si="27"/>
        <v>0</v>
      </c>
      <c r="L168" s="752">
        <f t="shared" si="27"/>
        <v>0</v>
      </c>
      <c r="M168" s="752">
        <f t="shared" si="27"/>
        <v>0</v>
      </c>
      <c r="N168" s="752">
        <f t="shared" si="27"/>
        <v>0</v>
      </c>
      <c r="O168" s="752">
        <f t="shared" si="27"/>
        <v>0</v>
      </c>
      <c r="P168" s="753">
        <f t="shared" si="27"/>
        <v>0</v>
      </c>
      <c r="Q168" s="227"/>
    </row>
    <row r="169" spans="1:17" s="115" customFormat="1" x14ac:dyDescent="0.2">
      <c r="B169" s="754"/>
      <c r="C169" s="144" t="s">
        <v>248</v>
      </c>
      <c r="D169" s="755"/>
      <c r="E169" s="755"/>
      <c r="F169" s="755"/>
      <c r="G169" s="755"/>
      <c r="H169" s="755"/>
      <c r="I169" s="755"/>
      <c r="J169" s="755"/>
      <c r="K169" s="755"/>
      <c r="L169" s="755"/>
      <c r="M169" s="755"/>
      <c r="N169" s="755"/>
      <c r="O169" s="755"/>
      <c r="P169" s="756"/>
      <c r="Q169" s="227"/>
    </row>
    <row r="170" spans="1:17" s="115" customFormat="1" x14ac:dyDescent="0.2">
      <c r="A170" s="115" t="str">
        <f>CONCATENATE($B170,$B$176)</f>
        <v>2020</v>
      </c>
      <c r="B170" s="136" t="s">
        <v>919</v>
      </c>
      <c r="C170" s="144" t="s">
        <v>1089</v>
      </c>
      <c r="D170" s="757"/>
      <c r="E170" s="757"/>
      <c r="F170" s="757"/>
      <c r="G170" s="757"/>
      <c r="H170" s="757"/>
      <c r="I170" s="757"/>
      <c r="J170" s="757"/>
      <c r="K170" s="757"/>
      <c r="L170" s="757"/>
      <c r="M170" s="757"/>
      <c r="N170" s="757"/>
      <c r="O170" s="757"/>
      <c r="P170" s="758"/>
      <c r="Q170" s="227"/>
    </row>
    <row r="171" spans="1:17" s="115" customFormat="1" x14ac:dyDescent="0.2">
      <c r="A171" s="115" t="str">
        <f>CONCATENATE($B171,$B$176)</f>
        <v>2120</v>
      </c>
      <c r="B171" s="136" t="s">
        <v>920</v>
      </c>
      <c r="C171" s="144" t="s">
        <v>1230</v>
      </c>
      <c r="D171" s="757"/>
      <c r="E171" s="757"/>
      <c r="F171" s="757"/>
      <c r="G171" s="757"/>
      <c r="H171" s="757"/>
      <c r="I171" s="757"/>
      <c r="J171" s="757"/>
      <c r="K171" s="757"/>
      <c r="L171" s="757"/>
      <c r="M171" s="757"/>
      <c r="N171" s="757"/>
      <c r="O171" s="757"/>
      <c r="P171" s="758"/>
      <c r="Q171" s="227"/>
    </row>
    <row r="172" spans="1:17" s="115" customFormat="1" x14ac:dyDescent="0.2">
      <c r="A172" s="115" t="str">
        <f>CONCATENATE($B172,$B$176)</f>
        <v>2220</v>
      </c>
      <c r="B172" s="136" t="s">
        <v>921</v>
      </c>
      <c r="C172" s="759" t="s">
        <v>1231</v>
      </c>
      <c r="D172" s="757"/>
      <c r="E172" s="757"/>
      <c r="F172" s="757"/>
      <c r="G172" s="757"/>
      <c r="H172" s="757"/>
      <c r="I172" s="757"/>
      <c r="J172" s="757"/>
      <c r="K172" s="757"/>
      <c r="L172" s="757"/>
      <c r="M172" s="757"/>
      <c r="N172" s="757"/>
      <c r="O172" s="757"/>
      <c r="P172" s="758"/>
      <c r="Q172" s="227"/>
    </row>
    <row r="173" spans="1:17" s="115" customFormat="1" x14ac:dyDescent="0.2">
      <c r="A173" s="115" t="str">
        <f>CONCATENATE($B173,$B$176)</f>
        <v>2320</v>
      </c>
      <c r="B173" s="136" t="s">
        <v>922</v>
      </c>
      <c r="C173" s="759" t="s">
        <v>1232</v>
      </c>
      <c r="D173" s="757"/>
      <c r="E173" s="757"/>
      <c r="F173" s="757"/>
      <c r="G173" s="757"/>
      <c r="H173" s="757"/>
      <c r="I173" s="757"/>
      <c r="J173" s="757"/>
      <c r="K173" s="757"/>
      <c r="L173" s="757"/>
      <c r="M173" s="757"/>
      <c r="N173" s="757"/>
      <c r="O173" s="757"/>
      <c r="P173" s="758"/>
      <c r="Q173" s="227"/>
    </row>
    <row r="174" spans="1:17" s="115" customFormat="1" x14ac:dyDescent="0.2">
      <c r="A174" s="750">
        <v>26</v>
      </c>
      <c r="B174" s="751" t="s">
        <v>605</v>
      </c>
      <c r="C174" s="764" t="str">
        <f>VLOOKUP($B174,ГП,3,FALSE)</f>
        <v>П1152</v>
      </c>
      <c r="D174" s="752">
        <f>SUM(D176:D179)</f>
        <v>0</v>
      </c>
      <c r="E174" s="752">
        <f>SUM(E176:E179)</f>
        <v>0</v>
      </c>
      <c r="F174" s="752">
        <f t="shared" ref="F174:P174" si="28">SUM(F176:F179)</f>
        <v>0</v>
      </c>
      <c r="G174" s="752">
        <f t="shared" si="28"/>
        <v>0</v>
      </c>
      <c r="H174" s="752">
        <f t="shared" si="28"/>
        <v>0</v>
      </c>
      <c r="I174" s="752">
        <f t="shared" si="28"/>
        <v>0</v>
      </c>
      <c r="J174" s="752">
        <f t="shared" si="28"/>
        <v>0</v>
      </c>
      <c r="K174" s="752">
        <f t="shared" si="28"/>
        <v>0</v>
      </c>
      <c r="L174" s="752">
        <f t="shared" si="28"/>
        <v>0</v>
      </c>
      <c r="M174" s="752">
        <f t="shared" si="28"/>
        <v>0</v>
      </c>
      <c r="N174" s="752">
        <f t="shared" si="28"/>
        <v>0</v>
      </c>
      <c r="O174" s="752">
        <f t="shared" si="28"/>
        <v>0</v>
      </c>
      <c r="P174" s="753">
        <f t="shared" si="28"/>
        <v>0</v>
      </c>
      <c r="Q174" s="227"/>
    </row>
    <row r="175" spans="1:17" s="115" customFormat="1" x14ac:dyDescent="0.2">
      <c r="B175" s="754"/>
      <c r="C175" s="144" t="s">
        <v>248</v>
      </c>
      <c r="D175" s="755"/>
      <c r="E175" s="755"/>
      <c r="F175" s="755"/>
      <c r="G175" s="755"/>
      <c r="H175" s="755"/>
      <c r="I175" s="755"/>
      <c r="J175" s="755"/>
      <c r="K175" s="755"/>
      <c r="L175" s="755"/>
      <c r="M175" s="755"/>
      <c r="N175" s="755"/>
      <c r="O175" s="755"/>
      <c r="P175" s="756"/>
      <c r="Q175" s="227"/>
    </row>
    <row r="176" spans="1:17" s="115" customFormat="1" x14ac:dyDescent="0.2">
      <c r="A176" s="115" t="str">
        <f>CONCATENATE($B176,$B$170)</f>
        <v>2020</v>
      </c>
      <c r="B176" s="136" t="s">
        <v>919</v>
      </c>
      <c r="C176" s="144" t="s">
        <v>1089</v>
      </c>
      <c r="D176" s="757"/>
      <c r="E176" s="757"/>
      <c r="F176" s="757"/>
      <c r="G176" s="757"/>
      <c r="H176" s="757"/>
      <c r="I176" s="757"/>
      <c r="J176" s="757"/>
      <c r="K176" s="757"/>
      <c r="L176" s="757"/>
      <c r="M176" s="757"/>
      <c r="N176" s="757"/>
      <c r="O176" s="757"/>
      <c r="P176" s="758"/>
      <c r="Q176" s="227"/>
    </row>
    <row r="177" spans="1:17" s="115" customFormat="1" x14ac:dyDescent="0.2">
      <c r="A177" s="115" t="str">
        <f>CONCATENATE($B177,$B$170)</f>
        <v>2120</v>
      </c>
      <c r="B177" s="136" t="s">
        <v>920</v>
      </c>
      <c r="C177" s="144" t="s">
        <v>1230</v>
      </c>
      <c r="D177" s="757"/>
      <c r="E177" s="757"/>
      <c r="F177" s="757"/>
      <c r="G177" s="757"/>
      <c r="H177" s="757"/>
      <c r="I177" s="757"/>
      <c r="J177" s="757"/>
      <c r="K177" s="757"/>
      <c r="L177" s="757"/>
      <c r="M177" s="757"/>
      <c r="N177" s="757"/>
      <c r="O177" s="757"/>
      <c r="P177" s="758"/>
      <c r="Q177" s="227"/>
    </row>
    <row r="178" spans="1:17" s="115" customFormat="1" x14ac:dyDescent="0.2">
      <c r="A178" s="115" t="str">
        <f>CONCATENATE($B178,$B$170)</f>
        <v>2220</v>
      </c>
      <c r="B178" s="136" t="s">
        <v>921</v>
      </c>
      <c r="C178" s="759" t="s">
        <v>1231</v>
      </c>
      <c r="D178" s="757"/>
      <c r="E178" s="757"/>
      <c r="F178" s="757"/>
      <c r="G178" s="757"/>
      <c r="H178" s="757"/>
      <c r="I178" s="757"/>
      <c r="J178" s="757"/>
      <c r="K178" s="757"/>
      <c r="L178" s="757"/>
      <c r="M178" s="757"/>
      <c r="N178" s="757"/>
      <c r="O178" s="757"/>
      <c r="P178" s="758"/>
      <c r="Q178" s="227"/>
    </row>
    <row r="179" spans="1:17" s="115" customFormat="1" x14ac:dyDescent="0.2">
      <c r="A179" s="115" t="str">
        <f>CONCATENATE($B179,$B$170)</f>
        <v>2320</v>
      </c>
      <c r="B179" s="136" t="s">
        <v>922</v>
      </c>
      <c r="C179" s="759" t="s">
        <v>1232</v>
      </c>
      <c r="D179" s="757"/>
      <c r="E179" s="757"/>
      <c r="F179" s="757"/>
      <c r="G179" s="757"/>
      <c r="H179" s="757"/>
      <c r="I179" s="757"/>
      <c r="J179" s="757"/>
      <c r="K179" s="757"/>
      <c r="L179" s="757"/>
      <c r="M179" s="757"/>
      <c r="N179" s="757"/>
      <c r="O179" s="757"/>
      <c r="P179" s="758"/>
      <c r="Q179" s="227"/>
    </row>
    <row r="180" spans="1:17" s="115" customFormat="1" x14ac:dyDescent="0.2">
      <c r="B180" s="136"/>
      <c r="C180" s="764" t="s">
        <v>174</v>
      </c>
      <c r="D180" s="789"/>
      <c r="E180" s="788"/>
      <c r="F180" s="788"/>
      <c r="G180" s="790"/>
      <c r="H180" s="790"/>
      <c r="I180" s="790"/>
      <c r="J180" s="790"/>
      <c r="K180" s="790"/>
      <c r="L180" s="790"/>
      <c r="M180" s="790"/>
      <c r="N180" s="790"/>
      <c r="O180" s="790"/>
      <c r="P180" s="791"/>
      <c r="Q180" s="227"/>
    </row>
    <row r="181" spans="1:17" s="115" customFormat="1" x14ac:dyDescent="0.2">
      <c r="A181" s="115" t="e">
        <f>#REF!+1</f>
        <v>#REF!</v>
      </c>
      <c r="B181" s="754" t="s">
        <v>338</v>
      </c>
      <c r="C181" s="144" t="str">
        <f t="shared" ref="C181:C195" si="29">VLOOKUP($B181,ГП,3,FALSE)</f>
        <v>П1224</v>
      </c>
      <c r="D181" s="762"/>
      <c r="E181" s="757"/>
      <c r="F181" s="757"/>
      <c r="G181" s="757"/>
      <c r="H181" s="757"/>
      <c r="I181" s="757"/>
      <c r="J181" s="757"/>
      <c r="K181" s="757"/>
      <c r="L181" s="757"/>
      <c r="M181" s="757"/>
      <c r="N181" s="757"/>
      <c r="O181" s="757"/>
      <c r="P181" s="758"/>
      <c r="Q181" s="227"/>
    </row>
    <row r="182" spans="1:17" s="115" customFormat="1" x14ac:dyDescent="0.2">
      <c r="A182" s="115" t="e">
        <f t="shared" ref="A182:A195" si="30">A181+1</f>
        <v>#REF!</v>
      </c>
      <c r="B182" s="754" t="s">
        <v>340</v>
      </c>
      <c r="C182" s="144" t="str">
        <f t="shared" si="29"/>
        <v>П1226</v>
      </c>
      <c r="D182" s="762"/>
      <c r="E182" s="757"/>
      <c r="F182" s="757"/>
      <c r="G182" s="757"/>
      <c r="H182" s="757"/>
      <c r="I182" s="757"/>
      <c r="J182" s="757"/>
      <c r="K182" s="757"/>
      <c r="L182" s="757"/>
      <c r="M182" s="757"/>
      <c r="N182" s="757"/>
      <c r="O182" s="757"/>
      <c r="P182" s="758"/>
      <c r="Q182" s="227"/>
    </row>
    <row r="183" spans="1:17" s="115" customFormat="1" x14ac:dyDescent="0.2">
      <c r="A183" s="115" t="e">
        <f t="shared" si="30"/>
        <v>#REF!</v>
      </c>
      <c r="B183" s="754" t="s">
        <v>343</v>
      </c>
      <c r="C183" s="144" t="str">
        <f t="shared" si="29"/>
        <v>П331</v>
      </c>
      <c r="D183" s="762"/>
      <c r="E183" s="757"/>
      <c r="F183" s="757"/>
      <c r="G183" s="757"/>
      <c r="H183" s="757"/>
      <c r="I183" s="757"/>
      <c r="J183" s="757"/>
      <c r="K183" s="757"/>
      <c r="L183" s="757"/>
      <c r="M183" s="757"/>
      <c r="N183" s="757"/>
      <c r="O183" s="757"/>
      <c r="P183" s="758"/>
      <c r="Q183" s="227"/>
    </row>
    <row r="184" spans="1:17" s="115" customFormat="1" x14ac:dyDescent="0.2">
      <c r="A184" s="115" t="e">
        <f t="shared" si="30"/>
        <v>#REF!</v>
      </c>
      <c r="B184" s="754" t="s">
        <v>344</v>
      </c>
      <c r="C184" s="144" t="str">
        <f t="shared" si="29"/>
        <v>П332</v>
      </c>
      <c r="D184" s="762"/>
      <c r="E184" s="757"/>
      <c r="F184" s="757"/>
      <c r="G184" s="757"/>
      <c r="H184" s="757"/>
      <c r="I184" s="757"/>
      <c r="J184" s="757"/>
      <c r="K184" s="757"/>
      <c r="L184" s="757"/>
      <c r="M184" s="757"/>
      <c r="N184" s="757"/>
      <c r="O184" s="757"/>
      <c r="P184" s="758"/>
      <c r="Q184" s="227"/>
    </row>
    <row r="185" spans="1:17" s="115" customFormat="1" x14ac:dyDescent="0.2">
      <c r="A185" s="115" t="e">
        <f t="shared" si="30"/>
        <v>#REF!</v>
      </c>
      <c r="B185" s="754" t="s">
        <v>345</v>
      </c>
      <c r="C185" s="144" t="str">
        <f t="shared" si="29"/>
        <v>П333</v>
      </c>
      <c r="D185" s="762"/>
      <c r="E185" s="757"/>
      <c r="F185" s="757"/>
      <c r="G185" s="757"/>
      <c r="H185" s="757"/>
      <c r="I185" s="757"/>
      <c r="J185" s="757"/>
      <c r="K185" s="757"/>
      <c r="L185" s="757"/>
      <c r="M185" s="757"/>
      <c r="N185" s="757"/>
      <c r="O185" s="757"/>
      <c r="P185" s="758"/>
      <c r="Q185" s="227"/>
    </row>
    <row r="186" spans="1:17" s="115" customFormat="1" x14ac:dyDescent="0.2">
      <c r="A186" s="115" t="e">
        <f t="shared" si="30"/>
        <v>#REF!</v>
      </c>
      <c r="B186" s="754" t="s">
        <v>346</v>
      </c>
      <c r="C186" s="144" t="str">
        <f t="shared" si="29"/>
        <v>П334</v>
      </c>
      <c r="D186" s="762"/>
      <c r="E186" s="757"/>
      <c r="F186" s="757"/>
      <c r="G186" s="757"/>
      <c r="H186" s="757"/>
      <c r="I186" s="757"/>
      <c r="J186" s="757"/>
      <c r="K186" s="757"/>
      <c r="L186" s="757"/>
      <c r="M186" s="757"/>
      <c r="N186" s="757"/>
      <c r="O186" s="757"/>
      <c r="P186" s="758"/>
      <c r="Q186" s="227"/>
    </row>
    <row r="187" spans="1:17" s="115" customFormat="1" x14ac:dyDescent="0.2">
      <c r="A187" s="115" t="e">
        <f t="shared" si="30"/>
        <v>#REF!</v>
      </c>
      <c r="B187" s="754" t="s">
        <v>347</v>
      </c>
      <c r="C187" s="144" t="str">
        <f t="shared" si="29"/>
        <v>П335</v>
      </c>
      <c r="D187" s="762"/>
      <c r="E187" s="757"/>
      <c r="F187" s="757"/>
      <c r="G187" s="757"/>
      <c r="H187" s="757"/>
      <c r="I187" s="757"/>
      <c r="J187" s="757"/>
      <c r="K187" s="757"/>
      <c r="L187" s="757"/>
      <c r="M187" s="757"/>
      <c r="N187" s="757"/>
      <c r="O187" s="757"/>
      <c r="P187" s="758"/>
      <c r="Q187" s="227"/>
    </row>
    <row r="188" spans="1:17" s="115" customFormat="1" x14ac:dyDescent="0.2">
      <c r="A188" s="115" t="e">
        <f t="shared" si="30"/>
        <v>#REF!</v>
      </c>
      <c r="B188" s="754" t="s">
        <v>348</v>
      </c>
      <c r="C188" s="144" t="str">
        <f t="shared" si="29"/>
        <v>П336</v>
      </c>
      <c r="D188" s="762"/>
      <c r="E188" s="757"/>
      <c r="F188" s="757"/>
      <c r="G188" s="757"/>
      <c r="H188" s="757"/>
      <c r="I188" s="757"/>
      <c r="J188" s="757"/>
      <c r="K188" s="757"/>
      <c r="L188" s="757"/>
      <c r="M188" s="757"/>
      <c r="N188" s="757"/>
      <c r="O188" s="757"/>
      <c r="P188" s="758"/>
      <c r="Q188" s="227"/>
    </row>
    <row r="189" spans="1:17" s="115" customFormat="1" x14ac:dyDescent="0.2">
      <c r="A189" s="115" t="e">
        <f t="shared" si="30"/>
        <v>#REF!</v>
      </c>
      <c r="B189" s="754" t="s">
        <v>349</v>
      </c>
      <c r="C189" s="144" t="str">
        <f t="shared" si="29"/>
        <v>П337</v>
      </c>
      <c r="D189" s="762"/>
      <c r="E189" s="757"/>
      <c r="F189" s="757"/>
      <c r="G189" s="757"/>
      <c r="H189" s="757"/>
      <c r="I189" s="757"/>
      <c r="J189" s="757"/>
      <c r="K189" s="757"/>
      <c r="L189" s="757"/>
      <c r="M189" s="757"/>
      <c r="N189" s="757"/>
      <c r="O189" s="757"/>
      <c r="P189" s="758"/>
      <c r="Q189" s="227"/>
    </row>
    <row r="190" spans="1:17" s="115" customFormat="1" x14ac:dyDescent="0.2">
      <c r="A190" s="115" t="e">
        <f t="shared" si="30"/>
        <v>#REF!</v>
      </c>
      <c r="B190" s="754" t="s">
        <v>350</v>
      </c>
      <c r="C190" s="144" t="str">
        <f t="shared" si="29"/>
        <v>П338</v>
      </c>
      <c r="D190" s="762"/>
      <c r="E190" s="757"/>
      <c r="F190" s="757"/>
      <c r="G190" s="757"/>
      <c r="H190" s="757"/>
      <c r="I190" s="757"/>
      <c r="J190" s="757"/>
      <c r="K190" s="757"/>
      <c r="L190" s="757"/>
      <c r="M190" s="757"/>
      <c r="N190" s="757"/>
      <c r="O190" s="757"/>
      <c r="P190" s="758"/>
      <c r="Q190" s="227"/>
    </row>
    <row r="191" spans="1:17" s="115" customFormat="1" x14ac:dyDescent="0.2">
      <c r="A191" s="115" t="e">
        <f t="shared" si="30"/>
        <v>#REF!</v>
      </c>
      <c r="B191" s="754" t="s">
        <v>352</v>
      </c>
      <c r="C191" s="144" t="str">
        <f t="shared" si="29"/>
        <v>П341</v>
      </c>
      <c r="D191" s="762"/>
      <c r="E191" s="757"/>
      <c r="F191" s="757"/>
      <c r="G191" s="757"/>
      <c r="H191" s="757"/>
      <c r="I191" s="757"/>
      <c r="J191" s="757"/>
      <c r="K191" s="757"/>
      <c r="L191" s="757"/>
      <c r="M191" s="757"/>
      <c r="N191" s="757"/>
      <c r="O191" s="757"/>
      <c r="P191" s="758"/>
      <c r="Q191" s="227"/>
    </row>
    <row r="192" spans="1:17" s="115" customFormat="1" x14ac:dyDescent="0.2">
      <c r="A192" s="115" t="e">
        <f t="shared" si="30"/>
        <v>#REF!</v>
      </c>
      <c r="B192" s="754" t="s">
        <v>353</v>
      </c>
      <c r="C192" s="144" t="str">
        <f t="shared" si="29"/>
        <v>П342</v>
      </c>
      <c r="D192" s="762"/>
      <c r="E192" s="757"/>
      <c r="F192" s="757"/>
      <c r="G192" s="757"/>
      <c r="H192" s="757"/>
      <c r="I192" s="757"/>
      <c r="J192" s="757"/>
      <c r="K192" s="757"/>
      <c r="L192" s="757"/>
      <c r="M192" s="757"/>
      <c r="N192" s="757"/>
      <c r="O192" s="757"/>
      <c r="P192" s="758"/>
      <c r="Q192" s="227"/>
    </row>
    <row r="193" spans="1:17" s="115" customFormat="1" x14ac:dyDescent="0.2">
      <c r="A193" s="115" t="e">
        <f t="shared" si="30"/>
        <v>#REF!</v>
      </c>
      <c r="B193" s="754" t="s">
        <v>354</v>
      </c>
      <c r="C193" s="144" t="str">
        <f t="shared" si="29"/>
        <v>П343</v>
      </c>
      <c r="D193" s="762"/>
      <c r="E193" s="757"/>
      <c r="F193" s="757"/>
      <c r="G193" s="757"/>
      <c r="H193" s="757"/>
      <c r="I193" s="757"/>
      <c r="J193" s="757"/>
      <c r="K193" s="757"/>
      <c r="L193" s="757"/>
      <c r="M193" s="757"/>
      <c r="N193" s="757"/>
      <c r="O193" s="757"/>
      <c r="P193" s="758"/>
      <c r="Q193" s="227"/>
    </row>
    <row r="194" spans="1:17" s="115" customFormat="1" x14ac:dyDescent="0.2">
      <c r="A194" s="115" t="e">
        <f t="shared" si="30"/>
        <v>#REF!</v>
      </c>
      <c r="B194" s="754" t="s">
        <v>355</v>
      </c>
      <c r="C194" s="144" t="str">
        <f t="shared" si="29"/>
        <v>П344</v>
      </c>
      <c r="D194" s="762"/>
      <c r="E194" s="757"/>
      <c r="F194" s="757"/>
      <c r="G194" s="757"/>
      <c r="H194" s="757"/>
      <c r="I194" s="757"/>
      <c r="J194" s="757"/>
      <c r="K194" s="757"/>
      <c r="L194" s="757"/>
      <c r="M194" s="757"/>
      <c r="N194" s="757"/>
      <c r="O194" s="757"/>
      <c r="P194" s="758"/>
      <c r="Q194" s="227"/>
    </row>
    <row r="195" spans="1:17" s="115" customFormat="1" x14ac:dyDescent="0.2">
      <c r="A195" s="115" t="e">
        <f t="shared" si="30"/>
        <v>#REF!</v>
      </c>
      <c r="B195" s="754" t="s">
        <v>356</v>
      </c>
      <c r="C195" s="144" t="str">
        <f t="shared" si="29"/>
        <v>П345</v>
      </c>
      <c r="D195" s="763"/>
      <c r="E195" s="760"/>
      <c r="F195" s="760"/>
      <c r="G195" s="760"/>
      <c r="H195" s="760"/>
      <c r="I195" s="760"/>
      <c r="J195" s="760"/>
      <c r="K195" s="760"/>
      <c r="L195" s="760"/>
      <c r="M195" s="760"/>
      <c r="N195" s="760"/>
      <c r="O195" s="760"/>
      <c r="P195" s="761"/>
      <c r="Q195" s="227"/>
    </row>
    <row r="196" spans="1:17" s="115" customFormat="1" x14ac:dyDescent="0.2">
      <c r="A196" s="128"/>
      <c r="B196" s="129"/>
      <c r="C196" s="127"/>
      <c r="D196" s="142"/>
      <c r="E196" s="197"/>
      <c r="F196" s="197"/>
      <c r="G196" s="197"/>
      <c r="H196" s="197"/>
      <c r="I196" s="197"/>
      <c r="J196" s="197"/>
      <c r="K196" s="197"/>
      <c r="L196" s="197"/>
      <c r="M196" s="197"/>
      <c r="N196" s="197"/>
      <c r="O196" s="197"/>
      <c r="P196" s="228"/>
      <c r="Q196" s="227"/>
    </row>
  </sheetData>
  <mergeCells count="1">
    <mergeCell ref="C5:P6"/>
  </mergeCells>
  <phoneticPr fontId="2" type="noConversion"/>
  <hyperlinks>
    <hyperlink ref="C1" location="Содержание!A1" display="Вернуться к содержанию"/>
  </hyperlinks>
  <pageMargins left="0.75" right="0.75" top="1" bottom="1" header="0.5" footer="0.5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R164"/>
  <sheetViews>
    <sheetView zoomScale="90" workbookViewId="0">
      <pane ySplit="14" topLeftCell="A15" activePane="bottomLeft" state="frozen"/>
      <selection pane="bottomLeft" activeCell="A20" sqref="A20"/>
    </sheetView>
  </sheetViews>
  <sheetFormatPr defaultRowHeight="12.75" x14ac:dyDescent="0.2"/>
  <cols>
    <col min="2" max="2" width="41.7109375" bestFit="1" customWidth="1"/>
    <col min="3" max="3" width="8.42578125" customWidth="1"/>
  </cols>
  <sheetData>
    <row r="1" spans="1:18" s="1" customFormat="1" x14ac:dyDescent="0.2">
      <c r="B1" s="12" t="s">
        <v>362</v>
      </c>
      <c r="C1" s="12"/>
    </row>
    <row r="2" spans="1:18" s="439" customFormat="1" x14ac:dyDescent="0.2"/>
    <row r="3" spans="1:18" s="439" customFormat="1" x14ac:dyDescent="0.2"/>
    <row r="4" spans="1:18" s="439" customFormat="1" x14ac:dyDescent="0.2"/>
    <row r="5" spans="1:18" s="439" customFormat="1" ht="18.75" x14ac:dyDescent="0.2">
      <c r="B5" s="924" t="s">
        <v>49</v>
      </c>
      <c r="C5" s="924"/>
      <c r="D5" s="924"/>
      <c r="E5" s="924"/>
      <c r="F5" s="924"/>
      <c r="G5" s="924"/>
      <c r="H5" s="924"/>
      <c r="I5" s="924"/>
      <c r="J5" s="924"/>
      <c r="K5" s="924"/>
      <c r="L5" s="924"/>
      <c r="M5" s="924"/>
      <c r="N5" s="924"/>
      <c r="O5" s="924"/>
      <c r="P5" s="924"/>
      <c r="Q5" s="147"/>
      <c r="R5" s="147"/>
    </row>
    <row r="6" spans="1:18" s="439" customFormat="1" x14ac:dyDescent="0.2">
      <c r="B6" s="924"/>
      <c r="C6" s="924"/>
      <c r="D6" s="924"/>
      <c r="E6" s="924"/>
      <c r="F6" s="924"/>
      <c r="G6" s="924"/>
      <c r="H6" s="924"/>
      <c r="I6" s="924"/>
      <c r="J6" s="924"/>
      <c r="K6" s="924"/>
      <c r="L6" s="924"/>
      <c r="M6" s="924"/>
      <c r="N6" s="924"/>
      <c r="O6" s="924"/>
      <c r="P6" s="924"/>
    </row>
    <row r="13" spans="1:18" s="100" customFormat="1" x14ac:dyDescent="0.2">
      <c r="A13" s="438" t="s">
        <v>365</v>
      </c>
      <c r="B13" s="207" t="s">
        <v>47</v>
      </c>
      <c r="C13" s="873" t="s">
        <v>48</v>
      </c>
      <c r="D13" s="437">
        <f>Запасы!D8</f>
        <v>42155</v>
      </c>
      <c r="E13" s="120">
        <f t="shared" ref="E13:P13" si="0">D13+31</f>
        <v>42186</v>
      </c>
      <c r="F13" s="120">
        <f t="shared" si="0"/>
        <v>42217</v>
      </c>
      <c r="G13" s="120">
        <f t="shared" si="0"/>
        <v>42248</v>
      </c>
      <c r="H13" s="120">
        <f t="shared" si="0"/>
        <v>42279</v>
      </c>
      <c r="I13" s="120">
        <f t="shared" si="0"/>
        <v>42310</v>
      </c>
      <c r="J13" s="120">
        <f t="shared" si="0"/>
        <v>42341</v>
      </c>
      <c r="K13" s="120">
        <f t="shared" si="0"/>
        <v>42372</v>
      </c>
      <c r="L13" s="120">
        <f t="shared" si="0"/>
        <v>42403</v>
      </c>
      <c r="M13" s="120">
        <f t="shared" si="0"/>
        <v>42434</v>
      </c>
      <c r="N13" s="120">
        <f t="shared" si="0"/>
        <v>42465</v>
      </c>
      <c r="O13" s="120">
        <f t="shared" si="0"/>
        <v>42496</v>
      </c>
      <c r="P13" s="120">
        <f t="shared" si="0"/>
        <v>42527</v>
      </c>
      <c r="Q13" s="120" t="s">
        <v>923</v>
      </c>
    </row>
    <row r="14" spans="1:18" s="121" customFormat="1" x14ac:dyDescent="0.2">
      <c r="A14" s="209">
        <v>0</v>
      </c>
      <c r="B14" s="99">
        <f t="shared" ref="B14:Q14" si="1">A14+1</f>
        <v>1</v>
      </c>
      <c r="C14" s="99">
        <f t="shared" si="1"/>
        <v>2</v>
      </c>
      <c r="D14" s="99">
        <f t="shared" si="1"/>
        <v>3</v>
      </c>
      <c r="E14" s="99">
        <f t="shared" si="1"/>
        <v>4</v>
      </c>
      <c r="F14" s="99">
        <f t="shared" si="1"/>
        <v>5</v>
      </c>
      <c r="G14" s="99">
        <f t="shared" si="1"/>
        <v>6</v>
      </c>
      <c r="H14" s="99">
        <f t="shared" si="1"/>
        <v>7</v>
      </c>
      <c r="I14" s="99">
        <f t="shared" si="1"/>
        <v>8</v>
      </c>
      <c r="J14" s="99">
        <f t="shared" si="1"/>
        <v>9</v>
      </c>
      <c r="K14" s="99">
        <f t="shared" si="1"/>
        <v>10</v>
      </c>
      <c r="L14" s="99">
        <f t="shared" si="1"/>
        <v>11</v>
      </c>
      <c r="M14" s="99">
        <f t="shared" si="1"/>
        <v>12</v>
      </c>
      <c r="N14" s="99">
        <f t="shared" si="1"/>
        <v>13</v>
      </c>
      <c r="O14" s="99">
        <f t="shared" si="1"/>
        <v>14</v>
      </c>
      <c r="P14" s="99">
        <f t="shared" si="1"/>
        <v>15</v>
      </c>
      <c r="Q14" s="99">
        <f t="shared" si="1"/>
        <v>16</v>
      </c>
    </row>
    <row r="15" spans="1:18" s="439" customFormat="1" x14ac:dyDescent="0.2">
      <c r="A15" s="744"/>
      <c r="B15" s="872"/>
      <c r="C15" s="935"/>
      <c r="D15" s="874"/>
      <c r="E15" s="682"/>
      <c r="F15" s="682"/>
      <c r="G15" s="682"/>
      <c r="H15" s="682"/>
      <c r="I15" s="682"/>
      <c r="J15" s="682"/>
      <c r="K15" s="682"/>
      <c r="L15" s="682"/>
      <c r="M15" s="682"/>
      <c r="N15" s="682"/>
      <c r="O15" s="682"/>
      <c r="P15" s="682"/>
      <c r="Q15" s="218">
        <f>SUM(E15:P15)</f>
        <v>0</v>
      </c>
    </row>
    <row r="16" spans="1:18" s="439" customFormat="1" x14ac:dyDescent="0.2">
      <c r="A16" s="744"/>
      <c r="B16" s="441" t="s">
        <v>253</v>
      </c>
      <c r="C16" s="936"/>
      <c r="D16" s="745"/>
      <c r="E16" s="746"/>
      <c r="F16" s="746"/>
      <c r="G16" s="746"/>
      <c r="H16" s="746"/>
      <c r="I16" s="746"/>
      <c r="J16" s="746"/>
      <c r="K16" s="746"/>
      <c r="L16" s="746"/>
      <c r="M16" s="746"/>
      <c r="N16" s="746"/>
      <c r="O16" s="746"/>
      <c r="P16" s="746"/>
      <c r="Q16" s="218">
        <f>SUM(E16:P16)</f>
        <v>0</v>
      </c>
    </row>
    <row r="17" spans="1:17" s="439" customFormat="1" x14ac:dyDescent="0.2">
      <c r="A17" s="744"/>
      <c r="B17" s="872"/>
      <c r="C17" s="935"/>
      <c r="D17" s="874"/>
      <c r="E17" s="682"/>
      <c r="F17" s="682"/>
      <c r="G17" s="682"/>
      <c r="H17" s="682"/>
      <c r="I17" s="682"/>
      <c r="J17" s="682"/>
      <c r="K17" s="682"/>
      <c r="L17" s="682"/>
      <c r="M17" s="682"/>
      <c r="N17" s="682"/>
      <c r="O17" s="682"/>
      <c r="P17" s="682"/>
      <c r="Q17" s="218">
        <f t="shared" ref="Q17:Q80" si="2">SUM(E17:P17)</f>
        <v>0</v>
      </c>
    </row>
    <row r="18" spans="1:17" s="439" customFormat="1" x14ac:dyDescent="0.2">
      <c r="A18" s="744"/>
      <c r="B18" s="441" t="s">
        <v>253</v>
      </c>
      <c r="C18" s="936"/>
      <c r="D18" s="745"/>
      <c r="E18" s="746"/>
      <c r="F18" s="746"/>
      <c r="G18" s="746"/>
      <c r="H18" s="746"/>
      <c r="I18" s="746"/>
      <c r="J18" s="746"/>
      <c r="K18" s="746"/>
      <c r="L18" s="746"/>
      <c r="M18" s="746"/>
      <c r="N18" s="746"/>
      <c r="O18" s="746"/>
      <c r="P18" s="746"/>
      <c r="Q18" s="218">
        <f t="shared" si="2"/>
        <v>0</v>
      </c>
    </row>
    <row r="19" spans="1:17" s="439" customFormat="1" x14ac:dyDescent="0.2">
      <c r="A19" s="744"/>
      <c r="B19" s="872"/>
      <c r="C19" s="935"/>
      <c r="D19" s="874"/>
      <c r="E19" s="682"/>
      <c r="F19" s="682"/>
      <c r="G19" s="682"/>
      <c r="H19" s="682"/>
      <c r="I19" s="682"/>
      <c r="J19" s="682"/>
      <c r="K19" s="682"/>
      <c r="L19" s="682"/>
      <c r="M19" s="682"/>
      <c r="N19" s="682"/>
      <c r="O19" s="682"/>
      <c r="P19" s="682"/>
      <c r="Q19" s="218">
        <f t="shared" si="2"/>
        <v>0</v>
      </c>
    </row>
    <row r="20" spans="1:17" s="439" customFormat="1" x14ac:dyDescent="0.2">
      <c r="A20" s="744"/>
      <c r="B20" s="441" t="s">
        <v>253</v>
      </c>
      <c r="C20" s="936"/>
      <c r="D20" s="745"/>
      <c r="E20" s="746"/>
      <c r="F20" s="746"/>
      <c r="G20" s="746"/>
      <c r="H20" s="746"/>
      <c r="I20" s="746"/>
      <c r="J20" s="746"/>
      <c r="K20" s="746"/>
      <c r="L20" s="746"/>
      <c r="M20" s="746"/>
      <c r="N20" s="746"/>
      <c r="O20" s="746"/>
      <c r="P20" s="746"/>
      <c r="Q20" s="218">
        <f t="shared" si="2"/>
        <v>0</v>
      </c>
    </row>
    <row r="21" spans="1:17" s="439" customFormat="1" x14ac:dyDescent="0.2">
      <c r="A21" s="744"/>
      <c r="B21" s="872"/>
      <c r="C21" s="935"/>
      <c r="D21" s="874"/>
      <c r="E21" s="682"/>
      <c r="F21" s="682"/>
      <c r="G21" s="682"/>
      <c r="H21" s="682"/>
      <c r="I21" s="682"/>
      <c r="J21" s="682"/>
      <c r="K21" s="682"/>
      <c r="L21" s="682"/>
      <c r="M21" s="682"/>
      <c r="N21" s="682"/>
      <c r="O21" s="682"/>
      <c r="P21" s="682"/>
      <c r="Q21" s="218">
        <f t="shared" si="2"/>
        <v>0</v>
      </c>
    </row>
    <row r="22" spans="1:17" s="439" customFormat="1" x14ac:dyDescent="0.2">
      <c r="A22" s="744"/>
      <c r="B22" s="441" t="s">
        <v>253</v>
      </c>
      <c r="C22" s="936"/>
      <c r="D22" s="745"/>
      <c r="E22" s="746"/>
      <c r="F22" s="746"/>
      <c r="G22" s="746"/>
      <c r="H22" s="746"/>
      <c r="I22" s="746"/>
      <c r="J22" s="746"/>
      <c r="K22" s="746"/>
      <c r="L22" s="746"/>
      <c r="M22" s="746"/>
      <c r="N22" s="746"/>
      <c r="O22" s="746"/>
      <c r="P22" s="746"/>
      <c r="Q22" s="218">
        <f t="shared" si="2"/>
        <v>0</v>
      </c>
    </row>
    <row r="23" spans="1:17" s="439" customFormat="1" x14ac:dyDescent="0.2">
      <c r="A23" s="744"/>
      <c r="B23" s="872"/>
      <c r="C23" s="935"/>
      <c r="D23" s="874"/>
      <c r="E23" s="682"/>
      <c r="F23" s="682"/>
      <c r="G23" s="682"/>
      <c r="H23" s="682"/>
      <c r="I23" s="682"/>
      <c r="J23" s="682"/>
      <c r="K23" s="682"/>
      <c r="L23" s="682"/>
      <c r="M23" s="682"/>
      <c r="N23" s="682"/>
      <c r="O23" s="682"/>
      <c r="P23" s="682"/>
      <c r="Q23" s="218">
        <f t="shared" si="2"/>
        <v>0</v>
      </c>
    </row>
    <row r="24" spans="1:17" s="439" customFormat="1" x14ac:dyDescent="0.2">
      <c r="A24" s="744"/>
      <c r="B24" s="441" t="s">
        <v>253</v>
      </c>
      <c r="C24" s="936"/>
      <c r="D24" s="745"/>
      <c r="E24" s="746"/>
      <c r="F24" s="746"/>
      <c r="G24" s="746"/>
      <c r="H24" s="746"/>
      <c r="I24" s="746"/>
      <c r="J24" s="746"/>
      <c r="K24" s="746"/>
      <c r="L24" s="746"/>
      <c r="M24" s="746"/>
      <c r="N24" s="746"/>
      <c r="O24" s="746"/>
      <c r="P24" s="746"/>
      <c r="Q24" s="218">
        <f t="shared" si="2"/>
        <v>0</v>
      </c>
    </row>
    <row r="25" spans="1:17" s="439" customFormat="1" x14ac:dyDescent="0.2">
      <c r="A25" s="744"/>
      <c r="B25" s="872"/>
      <c r="C25" s="935"/>
      <c r="D25" s="874"/>
      <c r="E25" s="682"/>
      <c r="F25" s="682"/>
      <c r="G25" s="682"/>
      <c r="H25" s="682"/>
      <c r="I25" s="682"/>
      <c r="J25" s="682"/>
      <c r="K25" s="682"/>
      <c r="L25" s="682"/>
      <c r="M25" s="682"/>
      <c r="N25" s="682"/>
      <c r="O25" s="682"/>
      <c r="P25" s="682"/>
      <c r="Q25" s="218">
        <f t="shared" si="2"/>
        <v>0</v>
      </c>
    </row>
    <row r="26" spans="1:17" s="439" customFormat="1" x14ac:dyDescent="0.2">
      <c r="A26" s="744"/>
      <c r="B26" s="441" t="s">
        <v>253</v>
      </c>
      <c r="C26" s="936"/>
      <c r="D26" s="745"/>
      <c r="E26" s="746"/>
      <c r="F26" s="746"/>
      <c r="G26" s="746"/>
      <c r="H26" s="746"/>
      <c r="I26" s="746"/>
      <c r="J26" s="746"/>
      <c r="K26" s="746"/>
      <c r="L26" s="746"/>
      <c r="M26" s="746"/>
      <c r="N26" s="746"/>
      <c r="O26" s="746"/>
      <c r="P26" s="746"/>
      <c r="Q26" s="218">
        <f t="shared" si="2"/>
        <v>0</v>
      </c>
    </row>
    <row r="27" spans="1:17" s="439" customFormat="1" x14ac:dyDescent="0.2">
      <c r="A27" s="744"/>
      <c r="B27" s="872"/>
      <c r="C27" s="935"/>
      <c r="D27" s="874"/>
      <c r="E27" s="682"/>
      <c r="F27" s="682"/>
      <c r="G27" s="682"/>
      <c r="H27" s="682"/>
      <c r="I27" s="682"/>
      <c r="J27" s="682"/>
      <c r="K27" s="682"/>
      <c r="L27" s="682"/>
      <c r="M27" s="682"/>
      <c r="N27" s="682"/>
      <c r="O27" s="682"/>
      <c r="P27" s="682"/>
      <c r="Q27" s="218">
        <f t="shared" si="2"/>
        <v>0</v>
      </c>
    </row>
    <row r="28" spans="1:17" s="439" customFormat="1" x14ac:dyDescent="0.2">
      <c r="A28" s="744"/>
      <c r="B28" s="441" t="s">
        <v>253</v>
      </c>
      <c r="C28" s="936"/>
      <c r="D28" s="745"/>
      <c r="E28" s="746"/>
      <c r="F28" s="746"/>
      <c r="G28" s="746"/>
      <c r="H28" s="746"/>
      <c r="I28" s="746"/>
      <c r="J28" s="746"/>
      <c r="K28" s="746"/>
      <c r="L28" s="746"/>
      <c r="M28" s="746"/>
      <c r="N28" s="746"/>
      <c r="O28" s="746"/>
      <c r="P28" s="746"/>
      <c r="Q28" s="218">
        <f t="shared" si="2"/>
        <v>0</v>
      </c>
    </row>
    <row r="29" spans="1:17" s="439" customFormat="1" x14ac:dyDescent="0.2">
      <c r="A29" s="744"/>
      <c r="B29" s="872"/>
      <c r="C29" s="935"/>
      <c r="D29" s="874"/>
      <c r="E29" s="682"/>
      <c r="F29" s="682"/>
      <c r="G29" s="682"/>
      <c r="H29" s="682"/>
      <c r="I29" s="682"/>
      <c r="J29" s="682"/>
      <c r="K29" s="682"/>
      <c r="L29" s="682"/>
      <c r="M29" s="682"/>
      <c r="N29" s="682"/>
      <c r="O29" s="682"/>
      <c r="P29" s="682"/>
      <c r="Q29" s="218">
        <f t="shared" si="2"/>
        <v>0</v>
      </c>
    </row>
    <row r="30" spans="1:17" s="439" customFormat="1" x14ac:dyDescent="0.2">
      <c r="A30" s="744"/>
      <c r="B30" s="441" t="s">
        <v>253</v>
      </c>
      <c r="C30" s="936"/>
      <c r="D30" s="745"/>
      <c r="E30" s="746"/>
      <c r="F30" s="746"/>
      <c r="G30" s="746"/>
      <c r="H30" s="746"/>
      <c r="I30" s="746"/>
      <c r="J30" s="746"/>
      <c r="K30" s="746"/>
      <c r="L30" s="746"/>
      <c r="M30" s="746"/>
      <c r="N30" s="746"/>
      <c r="O30" s="746"/>
      <c r="P30" s="746"/>
      <c r="Q30" s="218">
        <f t="shared" si="2"/>
        <v>0</v>
      </c>
    </row>
    <row r="31" spans="1:17" s="439" customFormat="1" x14ac:dyDescent="0.2">
      <c r="A31" s="744"/>
      <c r="B31" s="872"/>
      <c r="C31" s="935"/>
      <c r="D31" s="874"/>
      <c r="E31" s="682"/>
      <c r="F31" s="682"/>
      <c r="G31" s="682"/>
      <c r="H31" s="682"/>
      <c r="I31" s="682"/>
      <c r="J31" s="682"/>
      <c r="K31" s="682"/>
      <c r="L31" s="682"/>
      <c r="M31" s="682"/>
      <c r="N31" s="682"/>
      <c r="O31" s="682"/>
      <c r="P31" s="682"/>
      <c r="Q31" s="218">
        <f t="shared" si="2"/>
        <v>0</v>
      </c>
    </row>
    <row r="32" spans="1:17" s="439" customFormat="1" x14ac:dyDescent="0.2">
      <c r="A32" s="744"/>
      <c r="B32" s="441" t="s">
        <v>253</v>
      </c>
      <c r="C32" s="936"/>
      <c r="D32" s="745"/>
      <c r="E32" s="746"/>
      <c r="F32" s="746"/>
      <c r="G32" s="746"/>
      <c r="H32" s="746"/>
      <c r="I32" s="746"/>
      <c r="J32" s="746"/>
      <c r="K32" s="746"/>
      <c r="L32" s="746"/>
      <c r="M32" s="746"/>
      <c r="N32" s="746"/>
      <c r="O32" s="746"/>
      <c r="P32" s="746"/>
      <c r="Q32" s="218">
        <f t="shared" si="2"/>
        <v>0</v>
      </c>
    </row>
    <row r="33" spans="1:17" s="439" customFormat="1" x14ac:dyDescent="0.2">
      <c r="A33" s="744"/>
      <c r="B33" s="872"/>
      <c r="C33" s="935"/>
      <c r="D33" s="874"/>
      <c r="E33" s="682"/>
      <c r="F33" s="682"/>
      <c r="G33" s="682"/>
      <c r="H33" s="682"/>
      <c r="I33" s="682"/>
      <c r="J33" s="682"/>
      <c r="K33" s="682"/>
      <c r="L33" s="682"/>
      <c r="M33" s="682"/>
      <c r="N33" s="682"/>
      <c r="O33" s="682"/>
      <c r="P33" s="682"/>
      <c r="Q33" s="218">
        <f t="shared" si="2"/>
        <v>0</v>
      </c>
    </row>
    <row r="34" spans="1:17" s="439" customFormat="1" x14ac:dyDescent="0.2">
      <c r="A34" s="744"/>
      <c r="B34" s="441" t="s">
        <v>253</v>
      </c>
      <c r="C34" s="936"/>
      <c r="D34" s="745"/>
      <c r="E34" s="746"/>
      <c r="F34" s="746"/>
      <c r="G34" s="746"/>
      <c r="H34" s="746"/>
      <c r="I34" s="746"/>
      <c r="J34" s="746"/>
      <c r="K34" s="746"/>
      <c r="L34" s="746"/>
      <c r="M34" s="746"/>
      <c r="N34" s="746"/>
      <c r="O34" s="746"/>
      <c r="P34" s="746"/>
      <c r="Q34" s="218">
        <f t="shared" si="2"/>
        <v>0</v>
      </c>
    </row>
    <row r="35" spans="1:17" s="439" customFormat="1" x14ac:dyDescent="0.2">
      <c r="A35" s="744"/>
      <c r="B35" s="872"/>
      <c r="C35" s="935"/>
      <c r="D35" s="874"/>
      <c r="E35" s="682"/>
      <c r="F35" s="682"/>
      <c r="G35" s="682"/>
      <c r="H35" s="682"/>
      <c r="I35" s="682"/>
      <c r="J35" s="682"/>
      <c r="K35" s="682"/>
      <c r="L35" s="682"/>
      <c r="M35" s="682"/>
      <c r="N35" s="682"/>
      <c r="O35" s="682"/>
      <c r="P35" s="682"/>
      <c r="Q35" s="218">
        <f t="shared" si="2"/>
        <v>0</v>
      </c>
    </row>
    <row r="36" spans="1:17" s="439" customFormat="1" x14ac:dyDescent="0.2">
      <c r="A36" s="744"/>
      <c r="B36" s="441" t="s">
        <v>253</v>
      </c>
      <c r="C36" s="936"/>
      <c r="D36" s="745"/>
      <c r="E36" s="746"/>
      <c r="F36" s="746"/>
      <c r="G36" s="746"/>
      <c r="H36" s="746"/>
      <c r="I36" s="746"/>
      <c r="J36" s="746"/>
      <c r="K36" s="746"/>
      <c r="L36" s="746"/>
      <c r="M36" s="746"/>
      <c r="N36" s="746"/>
      <c r="O36" s="746"/>
      <c r="P36" s="746"/>
      <c r="Q36" s="218">
        <f t="shared" si="2"/>
        <v>0</v>
      </c>
    </row>
    <row r="37" spans="1:17" s="439" customFormat="1" x14ac:dyDescent="0.2">
      <c r="A37" s="744"/>
      <c r="B37" s="872"/>
      <c r="C37" s="935"/>
      <c r="D37" s="874"/>
      <c r="E37" s="682"/>
      <c r="F37" s="682"/>
      <c r="G37" s="682"/>
      <c r="H37" s="682"/>
      <c r="I37" s="682"/>
      <c r="J37" s="682"/>
      <c r="K37" s="682"/>
      <c r="L37" s="682"/>
      <c r="M37" s="682"/>
      <c r="N37" s="682"/>
      <c r="O37" s="682"/>
      <c r="P37" s="682"/>
      <c r="Q37" s="218">
        <f t="shared" si="2"/>
        <v>0</v>
      </c>
    </row>
    <row r="38" spans="1:17" s="439" customFormat="1" x14ac:dyDescent="0.2">
      <c r="A38" s="744"/>
      <c r="B38" s="441" t="s">
        <v>253</v>
      </c>
      <c r="C38" s="936"/>
      <c r="D38" s="745"/>
      <c r="E38" s="746"/>
      <c r="F38" s="746"/>
      <c r="G38" s="746"/>
      <c r="H38" s="746"/>
      <c r="I38" s="746"/>
      <c r="J38" s="746"/>
      <c r="K38" s="746"/>
      <c r="L38" s="746"/>
      <c r="M38" s="746"/>
      <c r="N38" s="746"/>
      <c r="O38" s="746"/>
      <c r="P38" s="746"/>
      <c r="Q38" s="218">
        <f t="shared" si="2"/>
        <v>0</v>
      </c>
    </row>
    <row r="39" spans="1:17" s="439" customFormat="1" x14ac:dyDescent="0.2">
      <c r="A39" s="744"/>
      <c r="B39" s="872"/>
      <c r="C39" s="935"/>
      <c r="D39" s="874"/>
      <c r="E39" s="682"/>
      <c r="F39" s="682"/>
      <c r="G39" s="682"/>
      <c r="H39" s="682"/>
      <c r="I39" s="682"/>
      <c r="J39" s="682"/>
      <c r="K39" s="682"/>
      <c r="L39" s="682"/>
      <c r="M39" s="682"/>
      <c r="N39" s="682"/>
      <c r="O39" s="682"/>
      <c r="P39" s="682"/>
      <c r="Q39" s="218">
        <f t="shared" si="2"/>
        <v>0</v>
      </c>
    </row>
    <row r="40" spans="1:17" s="439" customFormat="1" x14ac:dyDescent="0.2">
      <c r="A40" s="744"/>
      <c r="B40" s="441" t="s">
        <v>253</v>
      </c>
      <c r="C40" s="936"/>
      <c r="D40" s="745"/>
      <c r="E40" s="746"/>
      <c r="F40" s="746"/>
      <c r="G40" s="746"/>
      <c r="H40" s="746"/>
      <c r="I40" s="746"/>
      <c r="J40" s="746"/>
      <c r="K40" s="746"/>
      <c r="L40" s="746"/>
      <c r="M40" s="746"/>
      <c r="N40" s="746"/>
      <c r="O40" s="746"/>
      <c r="P40" s="746"/>
      <c r="Q40" s="218">
        <f t="shared" si="2"/>
        <v>0</v>
      </c>
    </row>
    <row r="41" spans="1:17" s="439" customFormat="1" x14ac:dyDescent="0.2">
      <c r="A41" s="744"/>
      <c r="B41" s="872"/>
      <c r="C41" s="935"/>
      <c r="D41" s="874"/>
      <c r="E41" s="682"/>
      <c r="F41" s="682"/>
      <c r="G41" s="682"/>
      <c r="H41" s="682"/>
      <c r="I41" s="682"/>
      <c r="J41" s="682"/>
      <c r="K41" s="682"/>
      <c r="L41" s="682"/>
      <c r="M41" s="682"/>
      <c r="N41" s="682"/>
      <c r="O41" s="682"/>
      <c r="P41" s="682"/>
      <c r="Q41" s="218">
        <f t="shared" si="2"/>
        <v>0</v>
      </c>
    </row>
    <row r="42" spans="1:17" s="439" customFormat="1" x14ac:dyDescent="0.2">
      <c r="A42" s="744"/>
      <c r="B42" s="441" t="s">
        <v>253</v>
      </c>
      <c r="C42" s="936"/>
      <c r="D42" s="745"/>
      <c r="E42" s="746"/>
      <c r="F42" s="746"/>
      <c r="G42" s="746"/>
      <c r="H42" s="746"/>
      <c r="I42" s="746"/>
      <c r="J42" s="746"/>
      <c r="K42" s="746"/>
      <c r="L42" s="746"/>
      <c r="M42" s="746"/>
      <c r="N42" s="746"/>
      <c r="O42" s="746"/>
      <c r="P42" s="746"/>
      <c r="Q42" s="218">
        <f t="shared" si="2"/>
        <v>0</v>
      </c>
    </row>
    <row r="43" spans="1:17" s="439" customFormat="1" x14ac:dyDescent="0.2">
      <c r="A43" s="744"/>
      <c r="B43" s="872"/>
      <c r="C43" s="935"/>
      <c r="D43" s="874"/>
      <c r="E43" s="682"/>
      <c r="F43" s="682"/>
      <c r="G43" s="682"/>
      <c r="H43" s="682"/>
      <c r="I43" s="682"/>
      <c r="J43" s="682"/>
      <c r="K43" s="682"/>
      <c r="L43" s="682"/>
      <c r="M43" s="682"/>
      <c r="N43" s="682"/>
      <c r="O43" s="682"/>
      <c r="P43" s="682"/>
      <c r="Q43" s="218">
        <f t="shared" si="2"/>
        <v>0</v>
      </c>
    </row>
    <row r="44" spans="1:17" s="439" customFormat="1" x14ac:dyDescent="0.2">
      <c r="A44" s="744"/>
      <c r="B44" s="441" t="s">
        <v>253</v>
      </c>
      <c r="C44" s="936"/>
      <c r="D44" s="745"/>
      <c r="E44" s="746"/>
      <c r="F44" s="746"/>
      <c r="G44" s="746"/>
      <c r="H44" s="746"/>
      <c r="I44" s="746"/>
      <c r="J44" s="746"/>
      <c r="K44" s="746"/>
      <c r="L44" s="746"/>
      <c r="M44" s="746"/>
      <c r="N44" s="746"/>
      <c r="O44" s="746"/>
      <c r="P44" s="746"/>
      <c r="Q44" s="218">
        <f t="shared" si="2"/>
        <v>0</v>
      </c>
    </row>
    <row r="45" spans="1:17" s="439" customFormat="1" x14ac:dyDescent="0.2">
      <c r="A45" s="744"/>
      <c r="B45" s="872"/>
      <c r="C45" s="935"/>
      <c r="D45" s="874"/>
      <c r="E45" s="682"/>
      <c r="F45" s="682"/>
      <c r="G45" s="682"/>
      <c r="H45" s="682"/>
      <c r="I45" s="682"/>
      <c r="J45" s="682"/>
      <c r="K45" s="682"/>
      <c r="L45" s="682"/>
      <c r="M45" s="682"/>
      <c r="N45" s="682"/>
      <c r="O45" s="682"/>
      <c r="P45" s="682"/>
      <c r="Q45" s="218">
        <f t="shared" si="2"/>
        <v>0</v>
      </c>
    </row>
    <row r="46" spans="1:17" s="439" customFormat="1" x14ac:dyDescent="0.2">
      <c r="A46" s="744"/>
      <c r="B46" s="441" t="s">
        <v>253</v>
      </c>
      <c r="C46" s="936"/>
      <c r="D46" s="745"/>
      <c r="E46" s="746"/>
      <c r="F46" s="746"/>
      <c r="G46" s="746"/>
      <c r="H46" s="746"/>
      <c r="I46" s="746"/>
      <c r="J46" s="746"/>
      <c r="K46" s="746"/>
      <c r="L46" s="746"/>
      <c r="M46" s="746"/>
      <c r="N46" s="746"/>
      <c r="O46" s="746"/>
      <c r="P46" s="746"/>
      <c r="Q46" s="218">
        <f t="shared" si="2"/>
        <v>0</v>
      </c>
    </row>
    <row r="47" spans="1:17" s="439" customFormat="1" x14ac:dyDescent="0.2">
      <c r="A47" s="744"/>
      <c r="B47" s="872"/>
      <c r="C47" s="935"/>
      <c r="D47" s="874"/>
      <c r="E47" s="682"/>
      <c r="F47" s="682"/>
      <c r="G47" s="682"/>
      <c r="H47" s="682"/>
      <c r="I47" s="682"/>
      <c r="J47" s="682"/>
      <c r="K47" s="682"/>
      <c r="L47" s="682"/>
      <c r="M47" s="682"/>
      <c r="N47" s="682"/>
      <c r="O47" s="682"/>
      <c r="P47" s="682"/>
      <c r="Q47" s="218">
        <f t="shared" si="2"/>
        <v>0</v>
      </c>
    </row>
    <row r="48" spans="1:17" s="439" customFormat="1" x14ac:dyDescent="0.2">
      <c r="A48" s="744"/>
      <c r="B48" s="441" t="s">
        <v>253</v>
      </c>
      <c r="C48" s="936"/>
      <c r="D48" s="745"/>
      <c r="E48" s="746"/>
      <c r="F48" s="746"/>
      <c r="G48" s="746"/>
      <c r="H48" s="746"/>
      <c r="I48" s="746"/>
      <c r="J48" s="746"/>
      <c r="K48" s="746"/>
      <c r="L48" s="746"/>
      <c r="M48" s="746"/>
      <c r="N48" s="746"/>
      <c r="O48" s="746"/>
      <c r="P48" s="746"/>
      <c r="Q48" s="218">
        <f t="shared" si="2"/>
        <v>0</v>
      </c>
    </row>
    <row r="49" spans="1:17" s="439" customFormat="1" x14ac:dyDescent="0.2">
      <c r="A49" s="744"/>
      <c r="B49" s="872"/>
      <c r="C49" s="935"/>
      <c r="D49" s="874"/>
      <c r="E49" s="682"/>
      <c r="F49" s="682"/>
      <c r="G49" s="682"/>
      <c r="H49" s="682"/>
      <c r="I49" s="682"/>
      <c r="J49" s="682"/>
      <c r="K49" s="682"/>
      <c r="L49" s="682"/>
      <c r="M49" s="682"/>
      <c r="N49" s="682"/>
      <c r="O49" s="682"/>
      <c r="P49" s="682"/>
      <c r="Q49" s="218">
        <f t="shared" si="2"/>
        <v>0</v>
      </c>
    </row>
    <row r="50" spans="1:17" s="439" customFormat="1" x14ac:dyDescent="0.2">
      <c r="A50" s="744"/>
      <c r="B50" s="441" t="s">
        <v>253</v>
      </c>
      <c r="C50" s="936"/>
      <c r="D50" s="745"/>
      <c r="E50" s="746"/>
      <c r="F50" s="746"/>
      <c r="G50" s="746"/>
      <c r="H50" s="746"/>
      <c r="I50" s="746"/>
      <c r="J50" s="746"/>
      <c r="K50" s="746"/>
      <c r="L50" s="746"/>
      <c r="M50" s="746"/>
      <c r="N50" s="746"/>
      <c r="O50" s="746"/>
      <c r="P50" s="746"/>
      <c r="Q50" s="218">
        <f t="shared" si="2"/>
        <v>0</v>
      </c>
    </row>
    <row r="51" spans="1:17" s="439" customFormat="1" x14ac:dyDescent="0.2">
      <c r="A51" s="744"/>
      <c r="B51" s="872"/>
      <c r="C51" s="935"/>
      <c r="D51" s="874"/>
      <c r="E51" s="682"/>
      <c r="F51" s="682"/>
      <c r="G51" s="682"/>
      <c r="H51" s="682"/>
      <c r="I51" s="682"/>
      <c r="J51" s="682"/>
      <c r="K51" s="682"/>
      <c r="L51" s="682"/>
      <c r="M51" s="682"/>
      <c r="N51" s="682"/>
      <c r="O51" s="682"/>
      <c r="P51" s="682"/>
      <c r="Q51" s="218">
        <f t="shared" si="2"/>
        <v>0</v>
      </c>
    </row>
    <row r="52" spans="1:17" s="439" customFormat="1" x14ac:dyDescent="0.2">
      <c r="A52" s="744"/>
      <c r="B52" s="441" t="s">
        <v>253</v>
      </c>
      <c r="C52" s="936"/>
      <c r="D52" s="745"/>
      <c r="E52" s="746"/>
      <c r="F52" s="746"/>
      <c r="G52" s="746"/>
      <c r="H52" s="746"/>
      <c r="I52" s="746"/>
      <c r="J52" s="746"/>
      <c r="K52" s="746"/>
      <c r="L52" s="746"/>
      <c r="M52" s="746"/>
      <c r="N52" s="746"/>
      <c r="O52" s="746"/>
      <c r="P52" s="746"/>
      <c r="Q52" s="218">
        <f t="shared" si="2"/>
        <v>0</v>
      </c>
    </row>
    <row r="53" spans="1:17" s="439" customFormat="1" x14ac:dyDescent="0.2">
      <c r="A53" s="744"/>
      <c r="B53" s="872"/>
      <c r="C53" s="935"/>
      <c r="D53" s="874"/>
      <c r="E53" s="682"/>
      <c r="F53" s="682"/>
      <c r="G53" s="682"/>
      <c r="H53" s="682"/>
      <c r="I53" s="682"/>
      <c r="J53" s="682"/>
      <c r="K53" s="682"/>
      <c r="L53" s="682"/>
      <c r="M53" s="682"/>
      <c r="N53" s="682"/>
      <c r="O53" s="682"/>
      <c r="P53" s="682"/>
      <c r="Q53" s="218">
        <f t="shared" si="2"/>
        <v>0</v>
      </c>
    </row>
    <row r="54" spans="1:17" s="439" customFormat="1" x14ac:dyDescent="0.2">
      <c r="A54" s="744"/>
      <c r="B54" s="441" t="s">
        <v>253</v>
      </c>
      <c r="C54" s="936"/>
      <c r="D54" s="745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218">
        <f t="shared" si="2"/>
        <v>0</v>
      </c>
    </row>
    <row r="55" spans="1:17" s="439" customFormat="1" x14ac:dyDescent="0.2">
      <c r="A55" s="744"/>
      <c r="B55" s="872"/>
      <c r="C55" s="935"/>
      <c r="D55" s="874"/>
      <c r="E55" s="682"/>
      <c r="F55" s="682"/>
      <c r="G55" s="682"/>
      <c r="H55" s="682"/>
      <c r="I55" s="682"/>
      <c r="J55" s="682"/>
      <c r="K55" s="682"/>
      <c r="L55" s="682"/>
      <c r="M55" s="682"/>
      <c r="N55" s="682"/>
      <c r="O55" s="682"/>
      <c r="P55" s="682"/>
      <c r="Q55" s="218">
        <f t="shared" si="2"/>
        <v>0</v>
      </c>
    </row>
    <row r="56" spans="1:17" s="439" customFormat="1" x14ac:dyDescent="0.2">
      <c r="A56" s="744"/>
      <c r="B56" s="441" t="s">
        <v>253</v>
      </c>
      <c r="C56" s="936"/>
      <c r="D56" s="745"/>
      <c r="E56" s="746"/>
      <c r="F56" s="746"/>
      <c r="G56" s="746"/>
      <c r="H56" s="746"/>
      <c r="I56" s="746"/>
      <c r="J56" s="746"/>
      <c r="K56" s="746"/>
      <c r="L56" s="746"/>
      <c r="M56" s="746"/>
      <c r="N56" s="746"/>
      <c r="O56" s="746"/>
      <c r="P56" s="746"/>
      <c r="Q56" s="218">
        <f t="shared" si="2"/>
        <v>0</v>
      </c>
    </row>
    <row r="57" spans="1:17" s="439" customFormat="1" x14ac:dyDescent="0.2">
      <c r="A57" s="744"/>
      <c r="B57" s="872"/>
      <c r="C57" s="935"/>
      <c r="D57" s="874"/>
      <c r="E57" s="682"/>
      <c r="F57" s="682"/>
      <c r="G57" s="682"/>
      <c r="H57" s="682"/>
      <c r="I57" s="682"/>
      <c r="J57" s="682"/>
      <c r="K57" s="682"/>
      <c r="L57" s="682"/>
      <c r="M57" s="682"/>
      <c r="N57" s="682"/>
      <c r="O57" s="682"/>
      <c r="P57" s="682"/>
      <c r="Q57" s="218">
        <f t="shared" si="2"/>
        <v>0</v>
      </c>
    </row>
    <row r="58" spans="1:17" s="439" customFormat="1" x14ac:dyDescent="0.2">
      <c r="A58" s="744"/>
      <c r="B58" s="441" t="s">
        <v>253</v>
      </c>
      <c r="C58" s="936"/>
      <c r="D58" s="745"/>
      <c r="E58" s="746"/>
      <c r="F58" s="746"/>
      <c r="G58" s="746"/>
      <c r="H58" s="746"/>
      <c r="I58" s="746"/>
      <c r="J58" s="746"/>
      <c r="K58" s="746"/>
      <c r="L58" s="746"/>
      <c r="M58" s="746"/>
      <c r="N58" s="746"/>
      <c r="O58" s="746"/>
      <c r="P58" s="746"/>
      <c r="Q58" s="218">
        <f t="shared" si="2"/>
        <v>0</v>
      </c>
    </row>
    <row r="59" spans="1:17" s="439" customFormat="1" x14ac:dyDescent="0.2">
      <c r="A59" s="744"/>
      <c r="B59" s="872"/>
      <c r="C59" s="935"/>
      <c r="D59" s="874"/>
      <c r="E59" s="682"/>
      <c r="F59" s="682"/>
      <c r="G59" s="682"/>
      <c r="H59" s="682"/>
      <c r="I59" s="682"/>
      <c r="J59" s="682"/>
      <c r="K59" s="682"/>
      <c r="L59" s="682"/>
      <c r="M59" s="682"/>
      <c r="N59" s="682"/>
      <c r="O59" s="682"/>
      <c r="P59" s="682"/>
      <c r="Q59" s="218">
        <f t="shared" si="2"/>
        <v>0</v>
      </c>
    </row>
    <row r="60" spans="1:17" s="439" customFormat="1" x14ac:dyDescent="0.2">
      <c r="A60" s="744"/>
      <c r="B60" s="441" t="s">
        <v>253</v>
      </c>
      <c r="C60" s="936"/>
      <c r="D60" s="745"/>
      <c r="E60" s="746"/>
      <c r="F60" s="746"/>
      <c r="G60" s="746"/>
      <c r="H60" s="746"/>
      <c r="I60" s="746"/>
      <c r="J60" s="746"/>
      <c r="K60" s="746"/>
      <c r="L60" s="746"/>
      <c r="M60" s="746"/>
      <c r="N60" s="746"/>
      <c r="O60" s="746"/>
      <c r="P60" s="746"/>
      <c r="Q60" s="218">
        <f t="shared" si="2"/>
        <v>0</v>
      </c>
    </row>
    <row r="61" spans="1:17" s="439" customFormat="1" x14ac:dyDescent="0.2">
      <c r="A61" s="744"/>
      <c r="B61" s="872"/>
      <c r="C61" s="935"/>
      <c r="D61" s="874"/>
      <c r="E61" s="682"/>
      <c r="F61" s="682"/>
      <c r="G61" s="682"/>
      <c r="H61" s="682"/>
      <c r="I61" s="682"/>
      <c r="J61" s="682"/>
      <c r="K61" s="682"/>
      <c r="L61" s="682"/>
      <c r="M61" s="682"/>
      <c r="N61" s="682"/>
      <c r="O61" s="682"/>
      <c r="P61" s="682"/>
      <c r="Q61" s="218">
        <f t="shared" si="2"/>
        <v>0</v>
      </c>
    </row>
    <row r="62" spans="1:17" s="439" customFormat="1" x14ac:dyDescent="0.2">
      <c r="A62" s="744"/>
      <c r="B62" s="441" t="s">
        <v>253</v>
      </c>
      <c r="C62" s="936"/>
      <c r="D62" s="745"/>
      <c r="E62" s="746"/>
      <c r="F62" s="746"/>
      <c r="G62" s="746"/>
      <c r="H62" s="746"/>
      <c r="I62" s="746"/>
      <c r="J62" s="746"/>
      <c r="K62" s="746"/>
      <c r="L62" s="746"/>
      <c r="M62" s="746"/>
      <c r="N62" s="746"/>
      <c r="O62" s="746"/>
      <c r="P62" s="746"/>
      <c r="Q62" s="218">
        <f t="shared" si="2"/>
        <v>0</v>
      </c>
    </row>
    <row r="63" spans="1:17" s="439" customFormat="1" x14ac:dyDescent="0.2">
      <c r="A63" s="744"/>
      <c r="B63" s="872"/>
      <c r="C63" s="935"/>
      <c r="D63" s="874"/>
      <c r="E63" s="682"/>
      <c r="F63" s="682"/>
      <c r="G63" s="682"/>
      <c r="H63" s="682"/>
      <c r="I63" s="682"/>
      <c r="J63" s="682"/>
      <c r="K63" s="682"/>
      <c r="L63" s="682"/>
      <c r="M63" s="682"/>
      <c r="N63" s="682"/>
      <c r="O63" s="682"/>
      <c r="P63" s="682"/>
      <c r="Q63" s="218">
        <f t="shared" si="2"/>
        <v>0</v>
      </c>
    </row>
    <row r="64" spans="1:17" s="439" customFormat="1" x14ac:dyDescent="0.2">
      <c r="A64" s="744"/>
      <c r="B64" s="441" t="s">
        <v>253</v>
      </c>
      <c r="C64" s="936"/>
      <c r="D64" s="745"/>
      <c r="E64" s="746"/>
      <c r="F64" s="746"/>
      <c r="G64" s="746"/>
      <c r="H64" s="746"/>
      <c r="I64" s="746"/>
      <c r="J64" s="746"/>
      <c r="K64" s="746"/>
      <c r="L64" s="746"/>
      <c r="M64" s="746"/>
      <c r="N64" s="746"/>
      <c r="O64" s="746"/>
      <c r="P64" s="746"/>
      <c r="Q64" s="218">
        <f t="shared" si="2"/>
        <v>0</v>
      </c>
    </row>
    <row r="65" spans="1:17" s="439" customFormat="1" x14ac:dyDescent="0.2">
      <c r="A65" s="744"/>
      <c r="B65" s="872"/>
      <c r="C65" s="935"/>
      <c r="D65" s="874"/>
      <c r="E65" s="682"/>
      <c r="F65" s="682"/>
      <c r="G65" s="682"/>
      <c r="H65" s="682"/>
      <c r="I65" s="682"/>
      <c r="J65" s="682"/>
      <c r="K65" s="682"/>
      <c r="L65" s="682"/>
      <c r="M65" s="682"/>
      <c r="N65" s="682"/>
      <c r="O65" s="682"/>
      <c r="P65" s="682"/>
      <c r="Q65" s="218">
        <f t="shared" si="2"/>
        <v>0</v>
      </c>
    </row>
    <row r="66" spans="1:17" s="439" customFormat="1" x14ac:dyDescent="0.2">
      <c r="A66" s="744"/>
      <c r="B66" s="441" t="s">
        <v>253</v>
      </c>
      <c r="C66" s="936"/>
      <c r="D66" s="745"/>
      <c r="E66" s="746"/>
      <c r="F66" s="746"/>
      <c r="G66" s="746"/>
      <c r="H66" s="746"/>
      <c r="I66" s="746"/>
      <c r="J66" s="746"/>
      <c r="K66" s="746"/>
      <c r="L66" s="746"/>
      <c r="M66" s="746"/>
      <c r="N66" s="746"/>
      <c r="O66" s="746"/>
      <c r="P66" s="746"/>
      <c r="Q66" s="218">
        <f t="shared" si="2"/>
        <v>0</v>
      </c>
    </row>
    <row r="67" spans="1:17" s="439" customFormat="1" x14ac:dyDescent="0.2">
      <c r="A67" s="744"/>
      <c r="B67" s="872"/>
      <c r="C67" s="935"/>
      <c r="D67" s="874"/>
      <c r="E67" s="682"/>
      <c r="F67" s="682"/>
      <c r="G67" s="682"/>
      <c r="H67" s="682"/>
      <c r="I67" s="682"/>
      <c r="J67" s="682"/>
      <c r="K67" s="682"/>
      <c r="L67" s="682"/>
      <c r="M67" s="682"/>
      <c r="N67" s="682"/>
      <c r="O67" s="682"/>
      <c r="P67" s="682"/>
      <c r="Q67" s="218">
        <f t="shared" si="2"/>
        <v>0</v>
      </c>
    </row>
    <row r="68" spans="1:17" s="439" customFormat="1" x14ac:dyDescent="0.2">
      <c r="A68" s="744"/>
      <c r="B68" s="441" t="s">
        <v>253</v>
      </c>
      <c r="C68" s="936"/>
      <c r="D68" s="745"/>
      <c r="E68" s="746"/>
      <c r="F68" s="746"/>
      <c r="G68" s="746"/>
      <c r="H68" s="746"/>
      <c r="I68" s="746"/>
      <c r="J68" s="746"/>
      <c r="K68" s="746"/>
      <c r="L68" s="746"/>
      <c r="M68" s="746"/>
      <c r="N68" s="746"/>
      <c r="O68" s="746"/>
      <c r="P68" s="746"/>
      <c r="Q68" s="218">
        <f t="shared" si="2"/>
        <v>0</v>
      </c>
    </row>
    <row r="69" spans="1:17" s="439" customFormat="1" x14ac:dyDescent="0.2">
      <c r="A69" s="744"/>
      <c r="B69" s="872"/>
      <c r="C69" s="935"/>
      <c r="D69" s="874"/>
      <c r="E69" s="682"/>
      <c r="F69" s="682"/>
      <c r="G69" s="682"/>
      <c r="H69" s="682"/>
      <c r="I69" s="682"/>
      <c r="J69" s="682"/>
      <c r="K69" s="682"/>
      <c r="L69" s="682"/>
      <c r="M69" s="682"/>
      <c r="N69" s="682"/>
      <c r="O69" s="682"/>
      <c r="P69" s="682"/>
      <c r="Q69" s="218">
        <f t="shared" si="2"/>
        <v>0</v>
      </c>
    </row>
    <row r="70" spans="1:17" s="439" customFormat="1" x14ac:dyDescent="0.2">
      <c r="A70" s="744"/>
      <c r="B70" s="441" t="s">
        <v>253</v>
      </c>
      <c r="C70" s="936"/>
      <c r="D70" s="745"/>
      <c r="E70" s="746"/>
      <c r="F70" s="746"/>
      <c r="G70" s="746"/>
      <c r="H70" s="746"/>
      <c r="I70" s="746"/>
      <c r="J70" s="746"/>
      <c r="K70" s="746"/>
      <c r="L70" s="746"/>
      <c r="M70" s="746"/>
      <c r="N70" s="746"/>
      <c r="O70" s="746"/>
      <c r="P70" s="746"/>
      <c r="Q70" s="218">
        <f t="shared" si="2"/>
        <v>0</v>
      </c>
    </row>
    <row r="71" spans="1:17" s="439" customFormat="1" x14ac:dyDescent="0.2">
      <c r="A71" s="744"/>
      <c r="B71" s="872"/>
      <c r="C71" s="935"/>
      <c r="D71" s="874"/>
      <c r="E71" s="682"/>
      <c r="F71" s="682"/>
      <c r="G71" s="682"/>
      <c r="H71" s="682"/>
      <c r="I71" s="682"/>
      <c r="J71" s="682"/>
      <c r="K71" s="682"/>
      <c r="L71" s="682"/>
      <c r="M71" s="682"/>
      <c r="N71" s="682"/>
      <c r="O71" s="682"/>
      <c r="P71" s="682"/>
      <c r="Q71" s="218">
        <f t="shared" si="2"/>
        <v>0</v>
      </c>
    </row>
    <row r="72" spans="1:17" s="439" customFormat="1" x14ac:dyDescent="0.2">
      <c r="A72" s="744"/>
      <c r="B72" s="441" t="s">
        <v>253</v>
      </c>
      <c r="C72" s="936"/>
      <c r="D72" s="745"/>
      <c r="E72" s="746"/>
      <c r="F72" s="746"/>
      <c r="G72" s="746"/>
      <c r="H72" s="746"/>
      <c r="I72" s="746"/>
      <c r="J72" s="746"/>
      <c r="K72" s="746"/>
      <c r="L72" s="746"/>
      <c r="M72" s="746"/>
      <c r="N72" s="746"/>
      <c r="O72" s="746"/>
      <c r="P72" s="746"/>
      <c r="Q72" s="218">
        <f t="shared" si="2"/>
        <v>0</v>
      </c>
    </row>
    <row r="73" spans="1:17" s="439" customFormat="1" x14ac:dyDescent="0.2">
      <c r="A73" s="744"/>
      <c r="B73" s="872"/>
      <c r="C73" s="935"/>
      <c r="D73" s="874"/>
      <c r="E73" s="682"/>
      <c r="F73" s="682"/>
      <c r="G73" s="682"/>
      <c r="H73" s="682"/>
      <c r="I73" s="682"/>
      <c r="J73" s="682"/>
      <c r="K73" s="682"/>
      <c r="L73" s="682"/>
      <c r="M73" s="682"/>
      <c r="N73" s="682"/>
      <c r="O73" s="682"/>
      <c r="P73" s="682"/>
      <c r="Q73" s="218">
        <f t="shared" si="2"/>
        <v>0</v>
      </c>
    </row>
    <row r="74" spans="1:17" s="439" customFormat="1" x14ac:dyDescent="0.2">
      <c r="A74" s="744"/>
      <c r="B74" s="441" t="s">
        <v>253</v>
      </c>
      <c r="C74" s="936"/>
      <c r="D74" s="745"/>
      <c r="E74" s="746"/>
      <c r="F74" s="746"/>
      <c r="G74" s="746"/>
      <c r="H74" s="746"/>
      <c r="I74" s="746"/>
      <c r="J74" s="746"/>
      <c r="K74" s="746"/>
      <c r="L74" s="746"/>
      <c r="M74" s="746"/>
      <c r="N74" s="746"/>
      <c r="O74" s="746"/>
      <c r="P74" s="746"/>
      <c r="Q74" s="218">
        <f t="shared" si="2"/>
        <v>0</v>
      </c>
    </row>
    <row r="75" spans="1:17" s="439" customFormat="1" x14ac:dyDescent="0.2">
      <c r="A75" s="744"/>
      <c r="B75" s="872"/>
      <c r="C75" s="935"/>
      <c r="D75" s="874"/>
      <c r="E75" s="682"/>
      <c r="F75" s="682"/>
      <c r="G75" s="682"/>
      <c r="H75" s="682"/>
      <c r="I75" s="682"/>
      <c r="J75" s="682"/>
      <c r="K75" s="682"/>
      <c r="L75" s="682"/>
      <c r="M75" s="682"/>
      <c r="N75" s="682"/>
      <c r="O75" s="682"/>
      <c r="P75" s="682"/>
      <c r="Q75" s="218">
        <f t="shared" si="2"/>
        <v>0</v>
      </c>
    </row>
    <row r="76" spans="1:17" s="439" customFormat="1" x14ac:dyDescent="0.2">
      <c r="A76" s="744"/>
      <c r="B76" s="441" t="s">
        <v>253</v>
      </c>
      <c r="C76" s="936"/>
      <c r="D76" s="745"/>
      <c r="E76" s="746"/>
      <c r="F76" s="746"/>
      <c r="G76" s="746"/>
      <c r="H76" s="746"/>
      <c r="I76" s="746"/>
      <c r="J76" s="746"/>
      <c r="K76" s="746"/>
      <c r="L76" s="746"/>
      <c r="M76" s="746"/>
      <c r="N76" s="746"/>
      <c r="O76" s="746"/>
      <c r="P76" s="746"/>
      <c r="Q76" s="218">
        <f t="shared" si="2"/>
        <v>0</v>
      </c>
    </row>
    <row r="77" spans="1:17" s="439" customFormat="1" x14ac:dyDescent="0.2">
      <c r="A77" s="744"/>
      <c r="B77" s="872"/>
      <c r="C77" s="935"/>
      <c r="D77" s="874"/>
      <c r="E77" s="682"/>
      <c r="F77" s="682"/>
      <c r="G77" s="682"/>
      <c r="H77" s="682"/>
      <c r="I77" s="682"/>
      <c r="J77" s="682"/>
      <c r="K77" s="682"/>
      <c r="L77" s="682"/>
      <c r="M77" s="682"/>
      <c r="N77" s="682"/>
      <c r="O77" s="682"/>
      <c r="P77" s="682"/>
      <c r="Q77" s="218">
        <f t="shared" si="2"/>
        <v>0</v>
      </c>
    </row>
    <row r="78" spans="1:17" s="439" customFormat="1" x14ac:dyDescent="0.2">
      <c r="A78" s="744"/>
      <c r="B78" s="441" t="s">
        <v>253</v>
      </c>
      <c r="C78" s="936"/>
      <c r="D78" s="745"/>
      <c r="E78" s="746"/>
      <c r="F78" s="746"/>
      <c r="G78" s="746"/>
      <c r="H78" s="746"/>
      <c r="I78" s="746"/>
      <c r="J78" s="746"/>
      <c r="K78" s="746"/>
      <c r="L78" s="746"/>
      <c r="M78" s="746"/>
      <c r="N78" s="746"/>
      <c r="O78" s="746"/>
      <c r="P78" s="746"/>
      <c r="Q78" s="218">
        <f t="shared" si="2"/>
        <v>0</v>
      </c>
    </row>
    <row r="79" spans="1:17" s="439" customFormat="1" x14ac:dyDescent="0.2">
      <c r="A79" s="744"/>
      <c r="B79" s="872"/>
      <c r="C79" s="935"/>
      <c r="D79" s="874"/>
      <c r="E79" s="682"/>
      <c r="F79" s="682"/>
      <c r="G79" s="682"/>
      <c r="H79" s="682"/>
      <c r="I79" s="682"/>
      <c r="J79" s="682"/>
      <c r="K79" s="682"/>
      <c r="L79" s="682"/>
      <c r="M79" s="682"/>
      <c r="N79" s="682"/>
      <c r="O79" s="682"/>
      <c r="P79" s="682"/>
      <c r="Q79" s="218">
        <f t="shared" si="2"/>
        <v>0</v>
      </c>
    </row>
    <row r="80" spans="1:17" s="439" customFormat="1" x14ac:dyDescent="0.2">
      <c r="A80" s="744"/>
      <c r="B80" s="441" t="s">
        <v>253</v>
      </c>
      <c r="C80" s="936"/>
      <c r="D80" s="745"/>
      <c r="E80" s="746"/>
      <c r="F80" s="746"/>
      <c r="G80" s="746"/>
      <c r="H80" s="746"/>
      <c r="I80" s="746"/>
      <c r="J80" s="746"/>
      <c r="K80" s="746"/>
      <c r="L80" s="746"/>
      <c r="M80" s="746"/>
      <c r="N80" s="746"/>
      <c r="O80" s="746"/>
      <c r="P80" s="746"/>
      <c r="Q80" s="218">
        <f t="shared" si="2"/>
        <v>0</v>
      </c>
    </row>
    <row r="81" spans="1:17" s="439" customFormat="1" x14ac:dyDescent="0.2">
      <c r="A81" s="744"/>
      <c r="B81" s="872"/>
      <c r="C81" s="935"/>
      <c r="D81" s="874"/>
      <c r="E81" s="682"/>
      <c r="F81" s="682"/>
      <c r="G81" s="682"/>
      <c r="H81" s="682"/>
      <c r="I81" s="682"/>
      <c r="J81" s="682"/>
      <c r="K81" s="682"/>
      <c r="L81" s="682"/>
      <c r="M81" s="682"/>
      <c r="N81" s="682"/>
      <c r="O81" s="682"/>
      <c r="P81" s="682"/>
      <c r="Q81" s="218">
        <f t="shared" ref="Q81:Q144" si="3">SUM(E81:P81)</f>
        <v>0</v>
      </c>
    </row>
    <row r="82" spans="1:17" s="439" customFormat="1" x14ac:dyDescent="0.2">
      <c r="A82" s="744"/>
      <c r="B82" s="441" t="s">
        <v>253</v>
      </c>
      <c r="C82" s="936"/>
      <c r="D82" s="745"/>
      <c r="E82" s="746"/>
      <c r="F82" s="746"/>
      <c r="G82" s="746"/>
      <c r="H82" s="746"/>
      <c r="I82" s="746"/>
      <c r="J82" s="746"/>
      <c r="K82" s="746"/>
      <c r="L82" s="746"/>
      <c r="M82" s="746"/>
      <c r="N82" s="746"/>
      <c r="O82" s="746"/>
      <c r="P82" s="746"/>
      <c r="Q82" s="218">
        <f t="shared" si="3"/>
        <v>0</v>
      </c>
    </row>
    <row r="83" spans="1:17" s="439" customFormat="1" x14ac:dyDescent="0.2">
      <c r="A83" s="744"/>
      <c r="B83" s="872"/>
      <c r="C83" s="935"/>
      <c r="D83" s="874"/>
      <c r="E83" s="682"/>
      <c r="F83" s="682"/>
      <c r="G83" s="682"/>
      <c r="H83" s="682"/>
      <c r="I83" s="682"/>
      <c r="J83" s="682"/>
      <c r="K83" s="682"/>
      <c r="L83" s="682"/>
      <c r="M83" s="682"/>
      <c r="N83" s="682"/>
      <c r="O83" s="682"/>
      <c r="P83" s="682"/>
      <c r="Q83" s="218">
        <f t="shared" si="3"/>
        <v>0</v>
      </c>
    </row>
    <row r="84" spans="1:17" s="439" customFormat="1" x14ac:dyDescent="0.2">
      <c r="A84" s="744"/>
      <c r="B84" s="441" t="s">
        <v>253</v>
      </c>
      <c r="C84" s="936"/>
      <c r="D84" s="745"/>
      <c r="E84" s="746"/>
      <c r="F84" s="746"/>
      <c r="G84" s="746"/>
      <c r="H84" s="746"/>
      <c r="I84" s="746"/>
      <c r="J84" s="746"/>
      <c r="K84" s="746"/>
      <c r="L84" s="746"/>
      <c r="M84" s="746"/>
      <c r="N84" s="746"/>
      <c r="O84" s="746"/>
      <c r="P84" s="746"/>
      <c r="Q84" s="218">
        <f t="shared" si="3"/>
        <v>0</v>
      </c>
    </row>
    <row r="85" spans="1:17" s="439" customFormat="1" x14ac:dyDescent="0.2">
      <c r="A85" s="744"/>
      <c r="B85" s="872"/>
      <c r="C85" s="935"/>
      <c r="D85" s="874"/>
      <c r="E85" s="682"/>
      <c r="F85" s="682"/>
      <c r="G85" s="682"/>
      <c r="H85" s="682"/>
      <c r="I85" s="682"/>
      <c r="J85" s="682"/>
      <c r="K85" s="682"/>
      <c r="L85" s="682"/>
      <c r="M85" s="682"/>
      <c r="N85" s="682"/>
      <c r="O85" s="682"/>
      <c r="P85" s="682"/>
      <c r="Q85" s="218">
        <f t="shared" si="3"/>
        <v>0</v>
      </c>
    </row>
    <row r="86" spans="1:17" s="439" customFormat="1" x14ac:dyDescent="0.2">
      <c r="A86" s="744"/>
      <c r="B86" s="441" t="s">
        <v>253</v>
      </c>
      <c r="C86" s="936"/>
      <c r="D86" s="745"/>
      <c r="E86" s="746"/>
      <c r="F86" s="746"/>
      <c r="G86" s="746"/>
      <c r="H86" s="746"/>
      <c r="I86" s="746"/>
      <c r="J86" s="746"/>
      <c r="K86" s="746"/>
      <c r="L86" s="746"/>
      <c r="M86" s="746"/>
      <c r="N86" s="746"/>
      <c r="O86" s="746"/>
      <c r="P86" s="746"/>
      <c r="Q86" s="218">
        <f t="shared" si="3"/>
        <v>0</v>
      </c>
    </row>
    <row r="87" spans="1:17" s="439" customFormat="1" x14ac:dyDescent="0.2">
      <c r="A87" s="744"/>
      <c r="B87" s="872"/>
      <c r="C87" s="935"/>
      <c r="D87" s="874"/>
      <c r="E87" s="682"/>
      <c r="F87" s="682"/>
      <c r="G87" s="682"/>
      <c r="H87" s="682"/>
      <c r="I87" s="682"/>
      <c r="J87" s="682"/>
      <c r="K87" s="682"/>
      <c r="L87" s="682"/>
      <c r="M87" s="682"/>
      <c r="N87" s="682"/>
      <c r="O87" s="682"/>
      <c r="P87" s="682"/>
      <c r="Q87" s="218">
        <f t="shared" si="3"/>
        <v>0</v>
      </c>
    </row>
    <row r="88" spans="1:17" s="439" customFormat="1" x14ac:dyDescent="0.2">
      <c r="A88" s="744"/>
      <c r="B88" s="441" t="s">
        <v>253</v>
      </c>
      <c r="C88" s="936"/>
      <c r="D88" s="745"/>
      <c r="E88" s="746"/>
      <c r="F88" s="746"/>
      <c r="G88" s="746"/>
      <c r="H88" s="746"/>
      <c r="I88" s="746"/>
      <c r="J88" s="746"/>
      <c r="K88" s="746"/>
      <c r="L88" s="746"/>
      <c r="M88" s="746"/>
      <c r="N88" s="746"/>
      <c r="O88" s="746"/>
      <c r="P88" s="746"/>
      <c r="Q88" s="218">
        <f t="shared" si="3"/>
        <v>0</v>
      </c>
    </row>
    <row r="89" spans="1:17" s="439" customFormat="1" x14ac:dyDescent="0.2">
      <c r="A89" s="744"/>
      <c r="B89" s="872"/>
      <c r="C89" s="935"/>
      <c r="D89" s="874"/>
      <c r="E89" s="682"/>
      <c r="F89" s="682"/>
      <c r="G89" s="682"/>
      <c r="H89" s="682"/>
      <c r="I89" s="682"/>
      <c r="J89" s="682"/>
      <c r="K89" s="682"/>
      <c r="L89" s="682"/>
      <c r="M89" s="682"/>
      <c r="N89" s="682"/>
      <c r="O89" s="682"/>
      <c r="P89" s="682"/>
      <c r="Q89" s="218">
        <f t="shared" si="3"/>
        <v>0</v>
      </c>
    </row>
    <row r="90" spans="1:17" s="439" customFormat="1" x14ac:dyDescent="0.2">
      <c r="A90" s="744"/>
      <c r="B90" s="441" t="s">
        <v>253</v>
      </c>
      <c r="C90" s="936"/>
      <c r="D90" s="745"/>
      <c r="E90" s="746"/>
      <c r="F90" s="746"/>
      <c r="G90" s="746"/>
      <c r="H90" s="746"/>
      <c r="I90" s="746"/>
      <c r="J90" s="746"/>
      <c r="K90" s="746"/>
      <c r="L90" s="746"/>
      <c r="M90" s="746"/>
      <c r="N90" s="746"/>
      <c r="O90" s="746"/>
      <c r="P90" s="746"/>
      <c r="Q90" s="218">
        <f t="shared" si="3"/>
        <v>0</v>
      </c>
    </row>
    <row r="91" spans="1:17" s="439" customFormat="1" x14ac:dyDescent="0.2">
      <c r="A91" s="744"/>
      <c r="B91" s="872"/>
      <c r="C91" s="935"/>
      <c r="D91" s="874"/>
      <c r="E91" s="682"/>
      <c r="F91" s="682"/>
      <c r="G91" s="682"/>
      <c r="H91" s="682"/>
      <c r="I91" s="682"/>
      <c r="J91" s="682"/>
      <c r="K91" s="682"/>
      <c r="L91" s="682"/>
      <c r="M91" s="682"/>
      <c r="N91" s="682"/>
      <c r="O91" s="682"/>
      <c r="P91" s="682"/>
      <c r="Q91" s="218">
        <f t="shared" si="3"/>
        <v>0</v>
      </c>
    </row>
    <row r="92" spans="1:17" s="439" customFormat="1" x14ac:dyDescent="0.2">
      <c r="A92" s="744"/>
      <c r="B92" s="441" t="s">
        <v>253</v>
      </c>
      <c r="C92" s="936"/>
      <c r="D92" s="745"/>
      <c r="E92" s="746"/>
      <c r="F92" s="746"/>
      <c r="G92" s="746"/>
      <c r="H92" s="746"/>
      <c r="I92" s="746"/>
      <c r="J92" s="746"/>
      <c r="K92" s="746"/>
      <c r="L92" s="746"/>
      <c r="M92" s="746"/>
      <c r="N92" s="746"/>
      <c r="O92" s="746"/>
      <c r="P92" s="746"/>
      <c r="Q92" s="218">
        <f t="shared" si="3"/>
        <v>0</v>
      </c>
    </row>
    <row r="93" spans="1:17" s="439" customFormat="1" x14ac:dyDescent="0.2">
      <c r="A93" s="744"/>
      <c r="B93" s="872"/>
      <c r="C93" s="935"/>
      <c r="D93" s="874"/>
      <c r="E93" s="682"/>
      <c r="F93" s="682"/>
      <c r="G93" s="682"/>
      <c r="H93" s="682"/>
      <c r="I93" s="682"/>
      <c r="J93" s="682"/>
      <c r="K93" s="682"/>
      <c r="L93" s="682"/>
      <c r="M93" s="682"/>
      <c r="N93" s="682"/>
      <c r="O93" s="682"/>
      <c r="P93" s="682"/>
      <c r="Q93" s="218">
        <f t="shared" si="3"/>
        <v>0</v>
      </c>
    </row>
    <row r="94" spans="1:17" s="439" customFormat="1" x14ac:dyDescent="0.2">
      <c r="A94" s="744"/>
      <c r="B94" s="441" t="s">
        <v>253</v>
      </c>
      <c r="C94" s="936"/>
      <c r="D94" s="745"/>
      <c r="E94" s="746"/>
      <c r="F94" s="746"/>
      <c r="G94" s="746"/>
      <c r="H94" s="746"/>
      <c r="I94" s="746"/>
      <c r="J94" s="746"/>
      <c r="K94" s="746"/>
      <c r="L94" s="746"/>
      <c r="M94" s="746"/>
      <c r="N94" s="746"/>
      <c r="O94" s="746"/>
      <c r="P94" s="746"/>
      <c r="Q94" s="218">
        <f t="shared" si="3"/>
        <v>0</v>
      </c>
    </row>
    <row r="95" spans="1:17" s="439" customFormat="1" x14ac:dyDescent="0.2">
      <c r="A95" s="744"/>
      <c r="B95" s="872"/>
      <c r="C95" s="935"/>
      <c r="D95" s="874"/>
      <c r="E95" s="682"/>
      <c r="F95" s="682"/>
      <c r="G95" s="682"/>
      <c r="H95" s="682"/>
      <c r="I95" s="682"/>
      <c r="J95" s="682"/>
      <c r="K95" s="682"/>
      <c r="L95" s="682"/>
      <c r="M95" s="682"/>
      <c r="N95" s="682"/>
      <c r="O95" s="682"/>
      <c r="P95" s="682"/>
      <c r="Q95" s="218">
        <f t="shared" si="3"/>
        <v>0</v>
      </c>
    </row>
    <row r="96" spans="1:17" s="439" customFormat="1" x14ac:dyDescent="0.2">
      <c r="A96" s="744"/>
      <c r="B96" s="441" t="s">
        <v>253</v>
      </c>
      <c r="C96" s="936"/>
      <c r="D96" s="745"/>
      <c r="E96" s="746"/>
      <c r="F96" s="746"/>
      <c r="G96" s="746"/>
      <c r="H96" s="746"/>
      <c r="I96" s="746"/>
      <c r="J96" s="746"/>
      <c r="K96" s="746"/>
      <c r="L96" s="746"/>
      <c r="M96" s="746"/>
      <c r="N96" s="746"/>
      <c r="O96" s="746"/>
      <c r="P96" s="746"/>
      <c r="Q96" s="218">
        <f t="shared" si="3"/>
        <v>0</v>
      </c>
    </row>
    <row r="97" spans="1:17" s="439" customFormat="1" x14ac:dyDescent="0.2">
      <c r="A97" s="744"/>
      <c r="B97" s="872"/>
      <c r="C97" s="935"/>
      <c r="D97" s="874"/>
      <c r="E97" s="682"/>
      <c r="F97" s="682"/>
      <c r="G97" s="682"/>
      <c r="H97" s="682"/>
      <c r="I97" s="682"/>
      <c r="J97" s="682"/>
      <c r="K97" s="682"/>
      <c r="L97" s="682"/>
      <c r="M97" s="682"/>
      <c r="N97" s="682"/>
      <c r="O97" s="682"/>
      <c r="P97" s="682"/>
      <c r="Q97" s="218">
        <f t="shared" si="3"/>
        <v>0</v>
      </c>
    </row>
    <row r="98" spans="1:17" s="439" customFormat="1" x14ac:dyDescent="0.2">
      <c r="A98" s="744"/>
      <c r="B98" s="441" t="s">
        <v>253</v>
      </c>
      <c r="C98" s="936"/>
      <c r="D98" s="745"/>
      <c r="E98" s="746"/>
      <c r="F98" s="746"/>
      <c r="G98" s="746"/>
      <c r="H98" s="746"/>
      <c r="I98" s="746"/>
      <c r="J98" s="746"/>
      <c r="K98" s="746"/>
      <c r="L98" s="746"/>
      <c r="M98" s="746"/>
      <c r="N98" s="746"/>
      <c r="O98" s="746"/>
      <c r="P98" s="746"/>
      <c r="Q98" s="218">
        <f t="shared" si="3"/>
        <v>0</v>
      </c>
    </row>
    <row r="99" spans="1:17" s="439" customFormat="1" x14ac:dyDescent="0.2">
      <c r="A99" s="744"/>
      <c r="B99" s="872"/>
      <c r="C99" s="935"/>
      <c r="D99" s="874"/>
      <c r="E99" s="682"/>
      <c r="F99" s="682"/>
      <c r="G99" s="682"/>
      <c r="H99" s="682"/>
      <c r="I99" s="682"/>
      <c r="J99" s="682"/>
      <c r="K99" s="682"/>
      <c r="L99" s="682"/>
      <c r="M99" s="682"/>
      <c r="N99" s="682"/>
      <c r="O99" s="682"/>
      <c r="P99" s="682"/>
      <c r="Q99" s="218">
        <f t="shared" si="3"/>
        <v>0</v>
      </c>
    </row>
    <row r="100" spans="1:17" s="439" customFormat="1" x14ac:dyDescent="0.2">
      <c r="A100" s="744"/>
      <c r="B100" s="441" t="s">
        <v>253</v>
      </c>
      <c r="C100" s="936"/>
      <c r="D100" s="745"/>
      <c r="E100" s="746"/>
      <c r="F100" s="746"/>
      <c r="G100" s="746"/>
      <c r="H100" s="746"/>
      <c r="I100" s="746"/>
      <c r="J100" s="746"/>
      <c r="K100" s="746"/>
      <c r="L100" s="746"/>
      <c r="M100" s="746"/>
      <c r="N100" s="746"/>
      <c r="O100" s="746"/>
      <c r="P100" s="746"/>
      <c r="Q100" s="218">
        <f t="shared" si="3"/>
        <v>0</v>
      </c>
    </row>
    <row r="101" spans="1:17" s="439" customFormat="1" x14ac:dyDescent="0.2">
      <c r="A101" s="744"/>
      <c r="B101" s="872"/>
      <c r="C101" s="935"/>
      <c r="D101" s="874"/>
      <c r="E101" s="682"/>
      <c r="F101" s="682"/>
      <c r="G101" s="682"/>
      <c r="H101" s="682"/>
      <c r="I101" s="682"/>
      <c r="J101" s="682"/>
      <c r="K101" s="682"/>
      <c r="L101" s="682"/>
      <c r="M101" s="682"/>
      <c r="N101" s="682"/>
      <c r="O101" s="682"/>
      <c r="P101" s="682"/>
      <c r="Q101" s="218">
        <f t="shared" si="3"/>
        <v>0</v>
      </c>
    </row>
    <row r="102" spans="1:17" s="439" customFormat="1" x14ac:dyDescent="0.2">
      <c r="A102" s="744"/>
      <c r="B102" s="441" t="s">
        <v>253</v>
      </c>
      <c r="C102" s="936"/>
      <c r="D102" s="745"/>
      <c r="E102" s="746"/>
      <c r="F102" s="746"/>
      <c r="G102" s="746"/>
      <c r="H102" s="746"/>
      <c r="I102" s="746"/>
      <c r="J102" s="746"/>
      <c r="K102" s="746"/>
      <c r="L102" s="746"/>
      <c r="M102" s="746"/>
      <c r="N102" s="746"/>
      <c r="O102" s="746"/>
      <c r="P102" s="746"/>
      <c r="Q102" s="218">
        <f t="shared" si="3"/>
        <v>0</v>
      </c>
    </row>
    <row r="103" spans="1:17" s="439" customFormat="1" x14ac:dyDescent="0.2">
      <c r="A103" s="744"/>
      <c r="B103" s="872"/>
      <c r="C103" s="935"/>
      <c r="D103" s="874"/>
      <c r="E103" s="682"/>
      <c r="F103" s="682"/>
      <c r="G103" s="682"/>
      <c r="H103" s="682"/>
      <c r="I103" s="682"/>
      <c r="J103" s="682"/>
      <c r="K103" s="682"/>
      <c r="L103" s="682"/>
      <c r="M103" s="682"/>
      <c r="N103" s="682"/>
      <c r="O103" s="682"/>
      <c r="P103" s="682"/>
      <c r="Q103" s="218">
        <f t="shared" si="3"/>
        <v>0</v>
      </c>
    </row>
    <row r="104" spans="1:17" s="439" customFormat="1" x14ac:dyDescent="0.2">
      <c r="A104" s="744"/>
      <c r="B104" s="441" t="s">
        <v>253</v>
      </c>
      <c r="C104" s="936"/>
      <c r="D104" s="745"/>
      <c r="E104" s="746"/>
      <c r="F104" s="746"/>
      <c r="G104" s="746"/>
      <c r="H104" s="746"/>
      <c r="I104" s="746"/>
      <c r="J104" s="746"/>
      <c r="K104" s="746"/>
      <c r="L104" s="746"/>
      <c r="M104" s="746"/>
      <c r="N104" s="746"/>
      <c r="O104" s="746"/>
      <c r="P104" s="746"/>
      <c r="Q104" s="218">
        <f t="shared" si="3"/>
        <v>0</v>
      </c>
    </row>
    <row r="105" spans="1:17" s="439" customFormat="1" x14ac:dyDescent="0.2">
      <c r="A105" s="744"/>
      <c r="B105" s="872"/>
      <c r="C105" s="935"/>
      <c r="D105" s="874"/>
      <c r="E105" s="682"/>
      <c r="F105" s="682"/>
      <c r="G105" s="682"/>
      <c r="H105" s="682"/>
      <c r="I105" s="682"/>
      <c r="J105" s="682"/>
      <c r="K105" s="682"/>
      <c r="L105" s="682"/>
      <c r="M105" s="682"/>
      <c r="N105" s="682"/>
      <c r="O105" s="682"/>
      <c r="P105" s="682"/>
      <c r="Q105" s="218">
        <f t="shared" si="3"/>
        <v>0</v>
      </c>
    </row>
    <row r="106" spans="1:17" s="439" customFormat="1" x14ac:dyDescent="0.2">
      <c r="A106" s="744"/>
      <c r="B106" s="441" t="s">
        <v>253</v>
      </c>
      <c r="C106" s="936"/>
      <c r="D106" s="745"/>
      <c r="E106" s="746"/>
      <c r="F106" s="746"/>
      <c r="G106" s="746"/>
      <c r="H106" s="746"/>
      <c r="I106" s="746"/>
      <c r="J106" s="746"/>
      <c r="K106" s="746"/>
      <c r="L106" s="746"/>
      <c r="M106" s="746"/>
      <c r="N106" s="746"/>
      <c r="O106" s="746"/>
      <c r="P106" s="746"/>
      <c r="Q106" s="218">
        <f t="shared" si="3"/>
        <v>0</v>
      </c>
    </row>
    <row r="107" spans="1:17" s="439" customFormat="1" x14ac:dyDescent="0.2">
      <c r="A107" s="744"/>
      <c r="B107" s="872"/>
      <c r="C107" s="935"/>
      <c r="D107" s="874"/>
      <c r="E107" s="682"/>
      <c r="F107" s="682"/>
      <c r="G107" s="682"/>
      <c r="H107" s="682"/>
      <c r="I107" s="682"/>
      <c r="J107" s="682"/>
      <c r="K107" s="682"/>
      <c r="L107" s="682"/>
      <c r="M107" s="682"/>
      <c r="N107" s="682"/>
      <c r="O107" s="682"/>
      <c r="P107" s="682"/>
      <c r="Q107" s="218">
        <f t="shared" si="3"/>
        <v>0</v>
      </c>
    </row>
    <row r="108" spans="1:17" s="439" customFormat="1" x14ac:dyDescent="0.2">
      <c r="A108" s="744"/>
      <c r="B108" s="441" t="s">
        <v>253</v>
      </c>
      <c r="C108" s="936"/>
      <c r="D108" s="745"/>
      <c r="E108" s="746"/>
      <c r="F108" s="746"/>
      <c r="G108" s="746"/>
      <c r="H108" s="746"/>
      <c r="I108" s="746"/>
      <c r="J108" s="746"/>
      <c r="K108" s="746"/>
      <c r="L108" s="746"/>
      <c r="M108" s="746"/>
      <c r="N108" s="746"/>
      <c r="O108" s="746"/>
      <c r="P108" s="746"/>
      <c r="Q108" s="218">
        <f t="shared" si="3"/>
        <v>0</v>
      </c>
    </row>
    <row r="109" spans="1:17" s="439" customFormat="1" x14ac:dyDescent="0.2">
      <c r="A109" s="744"/>
      <c r="B109" s="872"/>
      <c r="C109" s="935"/>
      <c r="D109" s="874"/>
      <c r="E109" s="682"/>
      <c r="F109" s="682"/>
      <c r="G109" s="682"/>
      <c r="H109" s="682"/>
      <c r="I109" s="682"/>
      <c r="J109" s="682"/>
      <c r="K109" s="682"/>
      <c r="L109" s="682"/>
      <c r="M109" s="682"/>
      <c r="N109" s="682"/>
      <c r="O109" s="682"/>
      <c r="P109" s="682"/>
      <c r="Q109" s="218">
        <f t="shared" si="3"/>
        <v>0</v>
      </c>
    </row>
    <row r="110" spans="1:17" s="439" customFormat="1" x14ac:dyDescent="0.2">
      <c r="A110" s="744"/>
      <c r="B110" s="441" t="s">
        <v>253</v>
      </c>
      <c r="C110" s="936"/>
      <c r="D110" s="745"/>
      <c r="E110" s="746"/>
      <c r="F110" s="746"/>
      <c r="G110" s="746"/>
      <c r="H110" s="746"/>
      <c r="I110" s="746"/>
      <c r="J110" s="746"/>
      <c r="K110" s="746"/>
      <c r="L110" s="746"/>
      <c r="M110" s="746"/>
      <c r="N110" s="746"/>
      <c r="O110" s="746"/>
      <c r="P110" s="746"/>
      <c r="Q110" s="218">
        <f t="shared" si="3"/>
        <v>0</v>
      </c>
    </row>
    <row r="111" spans="1:17" s="439" customFormat="1" x14ac:dyDescent="0.2">
      <c r="A111" s="744"/>
      <c r="B111" s="872"/>
      <c r="C111" s="935"/>
      <c r="D111" s="874"/>
      <c r="E111" s="682"/>
      <c r="F111" s="682"/>
      <c r="G111" s="682"/>
      <c r="H111" s="682"/>
      <c r="I111" s="682"/>
      <c r="J111" s="682"/>
      <c r="K111" s="682"/>
      <c r="L111" s="682"/>
      <c r="M111" s="682"/>
      <c r="N111" s="682"/>
      <c r="O111" s="682"/>
      <c r="P111" s="682"/>
      <c r="Q111" s="218">
        <f t="shared" si="3"/>
        <v>0</v>
      </c>
    </row>
    <row r="112" spans="1:17" s="439" customFormat="1" x14ac:dyDescent="0.2">
      <c r="A112" s="744"/>
      <c r="B112" s="441" t="s">
        <v>253</v>
      </c>
      <c r="C112" s="936"/>
      <c r="D112" s="745"/>
      <c r="E112" s="746"/>
      <c r="F112" s="746"/>
      <c r="G112" s="746"/>
      <c r="H112" s="746"/>
      <c r="I112" s="746"/>
      <c r="J112" s="746"/>
      <c r="K112" s="746"/>
      <c r="L112" s="746"/>
      <c r="M112" s="746"/>
      <c r="N112" s="746"/>
      <c r="O112" s="746"/>
      <c r="P112" s="746"/>
      <c r="Q112" s="218">
        <f t="shared" si="3"/>
        <v>0</v>
      </c>
    </row>
    <row r="113" spans="1:17" s="439" customFormat="1" x14ac:dyDescent="0.2">
      <c r="A113" s="744"/>
      <c r="B113" s="872"/>
      <c r="C113" s="935"/>
      <c r="D113" s="874"/>
      <c r="E113" s="682"/>
      <c r="F113" s="682"/>
      <c r="G113" s="682"/>
      <c r="H113" s="682"/>
      <c r="I113" s="682"/>
      <c r="J113" s="682"/>
      <c r="K113" s="682"/>
      <c r="L113" s="682"/>
      <c r="M113" s="682"/>
      <c r="N113" s="682"/>
      <c r="O113" s="682"/>
      <c r="P113" s="682"/>
      <c r="Q113" s="218">
        <f t="shared" si="3"/>
        <v>0</v>
      </c>
    </row>
    <row r="114" spans="1:17" s="439" customFormat="1" x14ac:dyDescent="0.2">
      <c r="A114" s="744"/>
      <c r="B114" s="441" t="s">
        <v>253</v>
      </c>
      <c r="C114" s="936"/>
      <c r="D114" s="745"/>
      <c r="E114" s="746"/>
      <c r="F114" s="746"/>
      <c r="G114" s="746"/>
      <c r="H114" s="746"/>
      <c r="I114" s="746"/>
      <c r="J114" s="746"/>
      <c r="K114" s="746"/>
      <c r="L114" s="746"/>
      <c r="M114" s="746"/>
      <c r="N114" s="746"/>
      <c r="O114" s="746"/>
      <c r="P114" s="746"/>
      <c r="Q114" s="218">
        <f t="shared" si="3"/>
        <v>0</v>
      </c>
    </row>
    <row r="115" spans="1:17" s="439" customFormat="1" x14ac:dyDescent="0.2">
      <c r="A115" s="744"/>
      <c r="B115" s="872"/>
      <c r="C115" s="935"/>
      <c r="D115" s="874"/>
      <c r="E115" s="682"/>
      <c r="F115" s="682"/>
      <c r="G115" s="682"/>
      <c r="H115" s="682"/>
      <c r="I115" s="682"/>
      <c r="J115" s="682"/>
      <c r="K115" s="682"/>
      <c r="L115" s="682"/>
      <c r="M115" s="682"/>
      <c r="N115" s="682"/>
      <c r="O115" s="682"/>
      <c r="P115" s="682"/>
      <c r="Q115" s="218">
        <f t="shared" si="3"/>
        <v>0</v>
      </c>
    </row>
    <row r="116" spans="1:17" s="439" customFormat="1" x14ac:dyDescent="0.2">
      <c r="A116" s="744"/>
      <c r="B116" s="441" t="s">
        <v>253</v>
      </c>
      <c r="C116" s="936"/>
      <c r="D116" s="745"/>
      <c r="E116" s="746"/>
      <c r="F116" s="746"/>
      <c r="G116" s="746"/>
      <c r="H116" s="746"/>
      <c r="I116" s="746"/>
      <c r="J116" s="746"/>
      <c r="K116" s="746"/>
      <c r="L116" s="746"/>
      <c r="M116" s="746"/>
      <c r="N116" s="746"/>
      <c r="O116" s="746"/>
      <c r="P116" s="746"/>
      <c r="Q116" s="218">
        <f t="shared" si="3"/>
        <v>0</v>
      </c>
    </row>
    <row r="117" spans="1:17" s="439" customFormat="1" x14ac:dyDescent="0.2">
      <c r="A117" s="744"/>
      <c r="B117" s="872"/>
      <c r="C117" s="935"/>
      <c r="D117" s="874"/>
      <c r="E117" s="682"/>
      <c r="F117" s="682"/>
      <c r="G117" s="682"/>
      <c r="H117" s="682"/>
      <c r="I117" s="682"/>
      <c r="J117" s="682"/>
      <c r="K117" s="682"/>
      <c r="L117" s="682"/>
      <c r="M117" s="682"/>
      <c r="N117" s="682"/>
      <c r="O117" s="682"/>
      <c r="P117" s="682"/>
      <c r="Q117" s="218">
        <f t="shared" si="3"/>
        <v>0</v>
      </c>
    </row>
    <row r="118" spans="1:17" s="439" customFormat="1" x14ac:dyDescent="0.2">
      <c r="A118" s="744"/>
      <c r="B118" s="441" t="s">
        <v>253</v>
      </c>
      <c r="C118" s="936"/>
      <c r="D118" s="745"/>
      <c r="E118" s="746"/>
      <c r="F118" s="746"/>
      <c r="G118" s="746"/>
      <c r="H118" s="746"/>
      <c r="I118" s="746"/>
      <c r="J118" s="746"/>
      <c r="K118" s="746"/>
      <c r="L118" s="746"/>
      <c r="M118" s="746"/>
      <c r="N118" s="746"/>
      <c r="O118" s="746"/>
      <c r="P118" s="746"/>
      <c r="Q118" s="218">
        <f t="shared" si="3"/>
        <v>0</v>
      </c>
    </row>
    <row r="119" spans="1:17" s="439" customFormat="1" x14ac:dyDescent="0.2">
      <c r="A119" s="744"/>
      <c r="B119" s="872"/>
      <c r="C119" s="935"/>
      <c r="D119" s="874"/>
      <c r="E119" s="682"/>
      <c r="F119" s="682"/>
      <c r="G119" s="682"/>
      <c r="H119" s="682"/>
      <c r="I119" s="682"/>
      <c r="J119" s="682"/>
      <c r="K119" s="682"/>
      <c r="L119" s="682"/>
      <c r="M119" s="682"/>
      <c r="N119" s="682"/>
      <c r="O119" s="682"/>
      <c r="P119" s="682"/>
      <c r="Q119" s="218">
        <f t="shared" si="3"/>
        <v>0</v>
      </c>
    </row>
    <row r="120" spans="1:17" s="439" customFormat="1" x14ac:dyDescent="0.2">
      <c r="A120" s="744"/>
      <c r="B120" s="441" t="s">
        <v>253</v>
      </c>
      <c r="C120" s="936"/>
      <c r="D120" s="745"/>
      <c r="E120" s="746"/>
      <c r="F120" s="746"/>
      <c r="G120" s="746"/>
      <c r="H120" s="746"/>
      <c r="I120" s="746"/>
      <c r="J120" s="746"/>
      <c r="K120" s="746"/>
      <c r="L120" s="746"/>
      <c r="M120" s="746"/>
      <c r="N120" s="746"/>
      <c r="O120" s="746"/>
      <c r="P120" s="746"/>
      <c r="Q120" s="218">
        <f t="shared" si="3"/>
        <v>0</v>
      </c>
    </row>
    <row r="121" spans="1:17" s="439" customFormat="1" x14ac:dyDescent="0.2">
      <c r="A121" s="744"/>
      <c r="B121" s="872"/>
      <c r="C121" s="935"/>
      <c r="D121" s="874"/>
      <c r="E121" s="682"/>
      <c r="F121" s="682"/>
      <c r="G121" s="682"/>
      <c r="H121" s="682"/>
      <c r="I121" s="682"/>
      <c r="J121" s="682"/>
      <c r="K121" s="682"/>
      <c r="L121" s="682"/>
      <c r="M121" s="682"/>
      <c r="N121" s="682"/>
      <c r="O121" s="682"/>
      <c r="P121" s="682"/>
      <c r="Q121" s="218">
        <f t="shared" si="3"/>
        <v>0</v>
      </c>
    </row>
    <row r="122" spans="1:17" s="439" customFormat="1" x14ac:dyDescent="0.2">
      <c r="A122" s="744"/>
      <c r="B122" s="441" t="s">
        <v>253</v>
      </c>
      <c r="C122" s="936"/>
      <c r="D122" s="745"/>
      <c r="E122" s="746"/>
      <c r="F122" s="746"/>
      <c r="G122" s="746"/>
      <c r="H122" s="746"/>
      <c r="I122" s="746"/>
      <c r="J122" s="746"/>
      <c r="K122" s="746"/>
      <c r="L122" s="746"/>
      <c r="M122" s="746"/>
      <c r="N122" s="746"/>
      <c r="O122" s="746"/>
      <c r="P122" s="746"/>
      <c r="Q122" s="218">
        <f t="shared" si="3"/>
        <v>0</v>
      </c>
    </row>
    <row r="123" spans="1:17" s="439" customFormat="1" x14ac:dyDescent="0.2">
      <c r="A123" s="744"/>
      <c r="B123" s="872"/>
      <c r="C123" s="935"/>
      <c r="D123" s="874"/>
      <c r="E123" s="682"/>
      <c r="F123" s="682"/>
      <c r="G123" s="682"/>
      <c r="H123" s="682"/>
      <c r="I123" s="682"/>
      <c r="J123" s="682"/>
      <c r="K123" s="682"/>
      <c r="L123" s="682"/>
      <c r="M123" s="682"/>
      <c r="N123" s="682"/>
      <c r="O123" s="682"/>
      <c r="P123" s="682"/>
      <c r="Q123" s="218">
        <f t="shared" si="3"/>
        <v>0</v>
      </c>
    </row>
    <row r="124" spans="1:17" s="439" customFormat="1" x14ac:dyDescent="0.2">
      <c r="A124" s="744"/>
      <c r="B124" s="441" t="s">
        <v>253</v>
      </c>
      <c r="C124" s="936"/>
      <c r="D124" s="745"/>
      <c r="E124" s="746"/>
      <c r="F124" s="746"/>
      <c r="G124" s="746"/>
      <c r="H124" s="746"/>
      <c r="I124" s="746"/>
      <c r="J124" s="746"/>
      <c r="K124" s="746"/>
      <c r="L124" s="746"/>
      <c r="M124" s="746"/>
      <c r="N124" s="746"/>
      <c r="O124" s="746"/>
      <c r="P124" s="746"/>
      <c r="Q124" s="218">
        <f t="shared" si="3"/>
        <v>0</v>
      </c>
    </row>
    <row r="125" spans="1:17" s="439" customFormat="1" x14ac:dyDescent="0.2">
      <c r="A125" s="744"/>
      <c r="B125" s="872"/>
      <c r="C125" s="935"/>
      <c r="D125" s="874"/>
      <c r="E125" s="682"/>
      <c r="F125" s="682"/>
      <c r="G125" s="682"/>
      <c r="H125" s="682"/>
      <c r="I125" s="682"/>
      <c r="J125" s="682"/>
      <c r="K125" s="682"/>
      <c r="L125" s="682"/>
      <c r="M125" s="682"/>
      <c r="N125" s="682"/>
      <c r="O125" s="682"/>
      <c r="P125" s="682"/>
      <c r="Q125" s="218">
        <f t="shared" si="3"/>
        <v>0</v>
      </c>
    </row>
    <row r="126" spans="1:17" s="439" customFormat="1" x14ac:dyDescent="0.2">
      <c r="A126" s="744"/>
      <c r="B126" s="441" t="s">
        <v>253</v>
      </c>
      <c r="C126" s="936"/>
      <c r="D126" s="745"/>
      <c r="E126" s="746"/>
      <c r="F126" s="746"/>
      <c r="G126" s="746"/>
      <c r="H126" s="746"/>
      <c r="I126" s="746"/>
      <c r="J126" s="746"/>
      <c r="K126" s="746"/>
      <c r="L126" s="746"/>
      <c r="M126" s="746"/>
      <c r="N126" s="746"/>
      <c r="O126" s="746"/>
      <c r="P126" s="746"/>
      <c r="Q126" s="218">
        <f t="shared" si="3"/>
        <v>0</v>
      </c>
    </row>
    <row r="127" spans="1:17" s="439" customFormat="1" x14ac:dyDescent="0.2">
      <c r="A127" s="744"/>
      <c r="B127" s="872"/>
      <c r="C127" s="935"/>
      <c r="D127" s="874"/>
      <c r="E127" s="682"/>
      <c r="F127" s="682"/>
      <c r="G127" s="682"/>
      <c r="H127" s="682"/>
      <c r="I127" s="682"/>
      <c r="J127" s="682"/>
      <c r="K127" s="682"/>
      <c r="L127" s="682"/>
      <c r="M127" s="682"/>
      <c r="N127" s="682"/>
      <c r="O127" s="682"/>
      <c r="P127" s="682"/>
      <c r="Q127" s="218">
        <f t="shared" si="3"/>
        <v>0</v>
      </c>
    </row>
    <row r="128" spans="1:17" s="439" customFormat="1" x14ac:dyDescent="0.2">
      <c r="A128" s="744"/>
      <c r="B128" s="441" t="s">
        <v>253</v>
      </c>
      <c r="C128" s="936"/>
      <c r="D128" s="745"/>
      <c r="E128" s="746"/>
      <c r="F128" s="746"/>
      <c r="G128" s="746"/>
      <c r="H128" s="746"/>
      <c r="I128" s="746"/>
      <c r="J128" s="746"/>
      <c r="K128" s="746"/>
      <c r="L128" s="746"/>
      <c r="M128" s="746"/>
      <c r="N128" s="746"/>
      <c r="O128" s="746"/>
      <c r="P128" s="746"/>
      <c r="Q128" s="218">
        <f t="shared" si="3"/>
        <v>0</v>
      </c>
    </row>
    <row r="129" spans="1:17" s="439" customFormat="1" x14ac:dyDescent="0.2">
      <c r="A129" s="744"/>
      <c r="B129" s="872"/>
      <c r="C129" s="935"/>
      <c r="D129" s="874"/>
      <c r="E129" s="682"/>
      <c r="F129" s="682"/>
      <c r="G129" s="682"/>
      <c r="H129" s="682"/>
      <c r="I129" s="682"/>
      <c r="J129" s="682"/>
      <c r="K129" s="682"/>
      <c r="L129" s="682"/>
      <c r="M129" s="682"/>
      <c r="N129" s="682"/>
      <c r="O129" s="682"/>
      <c r="P129" s="682"/>
      <c r="Q129" s="218">
        <f t="shared" si="3"/>
        <v>0</v>
      </c>
    </row>
    <row r="130" spans="1:17" s="439" customFormat="1" x14ac:dyDescent="0.2">
      <c r="A130" s="744"/>
      <c r="B130" s="441" t="s">
        <v>253</v>
      </c>
      <c r="C130" s="936"/>
      <c r="D130" s="745"/>
      <c r="E130" s="746"/>
      <c r="F130" s="746"/>
      <c r="G130" s="746"/>
      <c r="H130" s="746"/>
      <c r="I130" s="746"/>
      <c r="J130" s="746"/>
      <c r="K130" s="746"/>
      <c r="L130" s="746"/>
      <c r="M130" s="746"/>
      <c r="N130" s="746"/>
      <c r="O130" s="746"/>
      <c r="P130" s="746"/>
      <c r="Q130" s="218">
        <f t="shared" si="3"/>
        <v>0</v>
      </c>
    </row>
    <row r="131" spans="1:17" s="439" customFormat="1" x14ac:dyDescent="0.2">
      <c r="A131" s="744"/>
      <c r="B131" s="872"/>
      <c r="C131" s="935"/>
      <c r="D131" s="874"/>
      <c r="E131" s="682"/>
      <c r="F131" s="682"/>
      <c r="G131" s="682"/>
      <c r="H131" s="682"/>
      <c r="I131" s="682"/>
      <c r="J131" s="682"/>
      <c r="K131" s="682"/>
      <c r="L131" s="682"/>
      <c r="M131" s="682"/>
      <c r="N131" s="682"/>
      <c r="O131" s="682"/>
      <c r="P131" s="682"/>
      <c r="Q131" s="218">
        <f t="shared" si="3"/>
        <v>0</v>
      </c>
    </row>
    <row r="132" spans="1:17" s="439" customFormat="1" x14ac:dyDescent="0.2">
      <c r="A132" s="744"/>
      <c r="B132" s="441" t="s">
        <v>253</v>
      </c>
      <c r="C132" s="936"/>
      <c r="D132" s="745"/>
      <c r="E132" s="746"/>
      <c r="F132" s="746"/>
      <c r="G132" s="746"/>
      <c r="H132" s="746"/>
      <c r="I132" s="746"/>
      <c r="J132" s="746"/>
      <c r="K132" s="746"/>
      <c r="L132" s="746"/>
      <c r="M132" s="746"/>
      <c r="N132" s="746"/>
      <c r="O132" s="746"/>
      <c r="P132" s="746"/>
      <c r="Q132" s="218">
        <f t="shared" si="3"/>
        <v>0</v>
      </c>
    </row>
    <row r="133" spans="1:17" s="439" customFormat="1" x14ac:dyDescent="0.2">
      <c r="A133" s="744"/>
      <c r="B133" s="872"/>
      <c r="C133" s="935"/>
      <c r="D133" s="874"/>
      <c r="E133" s="682"/>
      <c r="F133" s="682"/>
      <c r="G133" s="682"/>
      <c r="H133" s="682"/>
      <c r="I133" s="682"/>
      <c r="J133" s="682"/>
      <c r="K133" s="682"/>
      <c r="L133" s="682"/>
      <c r="M133" s="682"/>
      <c r="N133" s="682"/>
      <c r="O133" s="682"/>
      <c r="P133" s="682"/>
      <c r="Q133" s="218">
        <f t="shared" si="3"/>
        <v>0</v>
      </c>
    </row>
    <row r="134" spans="1:17" s="439" customFormat="1" x14ac:dyDescent="0.2">
      <c r="A134" s="744"/>
      <c r="B134" s="441" t="s">
        <v>253</v>
      </c>
      <c r="C134" s="936"/>
      <c r="D134" s="745"/>
      <c r="E134" s="746"/>
      <c r="F134" s="746"/>
      <c r="G134" s="746"/>
      <c r="H134" s="746"/>
      <c r="I134" s="746"/>
      <c r="J134" s="746"/>
      <c r="K134" s="746"/>
      <c r="L134" s="746"/>
      <c r="M134" s="746"/>
      <c r="N134" s="746"/>
      <c r="O134" s="746"/>
      <c r="P134" s="746"/>
      <c r="Q134" s="218">
        <f t="shared" si="3"/>
        <v>0</v>
      </c>
    </row>
    <row r="135" spans="1:17" s="439" customFormat="1" x14ac:dyDescent="0.2">
      <c r="A135" s="744"/>
      <c r="B135" s="872"/>
      <c r="C135" s="935"/>
      <c r="D135" s="874"/>
      <c r="E135" s="682"/>
      <c r="F135" s="682"/>
      <c r="G135" s="682"/>
      <c r="H135" s="682"/>
      <c r="I135" s="682"/>
      <c r="J135" s="682"/>
      <c r="K135" s="682"/>
      <c r="L135" s="682"/>
      <c r="M135" s="682"/>
      <c r="N135" s="682"/>
      <c r="O135" s="682"/>
      <c r="P135" s="682"/>
      <c r="Q135" s="218">
        <f t="shared" si="3"/>
        <v>0</v>
      </c>
    </row>
    <row r="136" spans="1:17" s="439" customFormat="1" x14ac:dyDescent="0.2">
      <c r="A136" s="744"/>
      <c r="B136" s="441" t="s">
        <v>253</v>
      </c>
      <c r="C136" s="936"/>
      <c r="D136" s="745"/>
      <c r="E136" s="746"/>
      <c r="F136" s="746"/>
      <c r="G136" s="746"/>
      <c r="H136" s="746"/>
      <c r="I136" s="746"/>
      <c r="J136" s="746"/>
      <c r="K136" s="746"/>
      <c r="L136" s="746"/>
      <c r="M136" s="746"/>
      <c r="N136" s="746"/>
      <c r="O136" s="746"/>
      <c r="P136" s="746"/>
      <c r="Q136" s="218">
        <f t="shared" si="3"/>
        <v>0</v>
      </c>
    </row>
    <row r="137" spans="1:17" s="439" customFormat="1" x14ac:dyDescent="0.2">
      <c r="A137" s="744"/>
      <c r="B137" s="872"/>
      <c r="C137" s="935"/>
      <c r="D137" s="874"/>
      <c r="E137" s="682"/>
      <c r="F137" s="682"/>
      <c r="G137" s="682"/>
      <c r="H137" s="682"/>
      <c r="I137" s="682"/>
      <c r="J137" s="682"/>
      <c r="K137" s="682"/>
      <c r="L137" s="682"/>
      <c r="M137" s="682"/>
      <c r="N137" s="682"/>
      <c r="O137" s="682"/>
      <c r="P137" s="682"/>
      <c r="Q137" s="218">
        <f t="shared" si="3"/>
        <v>0</v>
      </c>
    </row>
    <row r="138" spans="1:17" s="439" customFormat="1" x14ac:dyDescent="0.2">
      <c r="A138" s="744"/>
      <c r="B138" s="441" t="s">
        <v>253</v>
      </c>
      <c r="C138" s="936"/>
      <c r="D138" s="745"/>
      <c r="E138" s="746"/>
      <c r="F138" s="746"/>
      <c r="G138" s="746"/>
      <c r="H138" s="746"/>
      <c r="I138" s="746"/>
      <c r="J138" s="746"/>
      <c r="K138" s="746"/>
      <c r="L138" s="746"/>
      <c r="M138" s="746"/>
      <c r="N138" s="746"/>
      <c r="O138" s="746"/>
      <c r="P138" s="746"/>
      <c r="Q138" s="218">
        <f t="shared" si="3"/>
        <v>0</v>
      </c>
    </row>
    <row r="139" spans="1:17" s="439" customFormat="1" x14ac:dyDescent="0.2">
      <c r="A139" s="744"/>
      <c r="B139" s="872"/>
      <c r="C139" s="935"/>
      <c r="D139" s="874"/>
      <c r="E139" s="682"/>
      <c r="F139" s="682"/>
      <c r="G139" s="682"/>
      <c r="H139" s="682"/>
      <c r="I139" s="682"/>
      <c r="J139" s="682"/>
      <c r="K139" s="682"/>
      <c r="L139" s="682"/>
      <c r="M139" s="682"/>
      <c r="N139" s="682"/>
      <c r="O139" s="682"/>
      <c r="P139" s="682"/>
      <c r="Q139" s="218">
        <f t="shared" si="3"/>
        <v>0</v>
      </c>
    </row>
    <row r="140" spans="1:17" s="439" customFormat="1" x14ac:dyDescent="0.2">
      <c r="A140" s="744"/>
      <c r="B140" s="441" t="s">
        <v>253</v>
      </c>
      <c r="C140" s="936"/>
      <c r="D140" s="745"/>
      <c r="E140" s="746"/>
      <c r="F140" s="746"/>
      <c r="G140" s="746"/>
      <c r="H140" s="746"/>
      <c r="I140" s="746"/>
      <c r="J140" s="746"/>
      <c r="K140" s="746"/>
      <c r="L140" s="746"/>
      <c r="M140" s="746"/>
      <c r="N140" s="746"/>
      <c r="O140" s="746"/>
      <c r="P140" s="746"/>
      <c r="Q140" s="218">
        <f t="shared" si="3"/>
        <v>0</v>
      </c>
    </row>
    <row r="141" spans="1:17" s="439" customFormat="1" x14ac:dyDescent="0.2">
      <c r="A141" s="744"/>
      <c r="B141" s="872"/>
      <c r="C141" s="935"/>
      <c r="D141" s="874"/>
      <c r="E141" s="682"/>
      <c r="F141" s="682"/>
      <c r="G141" s="682"/>
      <c r="H141" s="682"/>
      <c r="I141" s="682"/>
      <c r="J141" s="682"/>
      <c r="K141" s="682"/>
      <c r="L141" s="682"/>
      <c r="M141" s="682"/>
      <c r="N141" s="682"/>
      <c r="O141" s="682"/>
      <c r="P141" s="682"/>
      <c r="Q141" s="218">
        <f t="shared" si="3"/>
        <v>0</v>
      </c>
    </row>
    <row r="142" spans="1:17" s="439" customFormat="1" x14ac:dyDescent="0.2">
      <c r="A142" s="744"/>
      <c r="B142" s="441" t="s">
        <v>253</v>
      </c>
      <c r="C142" s="936"/>
      <c r="D142" s="745"/>
      <c r="E142" s="746"/>
      <c r="F142" s="746"/>
      <c r="G142" s="746"/>
      <c r="H142" s="746"/>
      <c r="I142" s="746"/>
      <c r="J142" s="746"/>
      <c r="K142" s="746"/>
      <c r="L142" s="746"/>
      <c r="M142" s="746"/>
      <c r="N142" s="746"/>
      <c r="O142" s="746"/>
      <c r="P142" s="746"/>
      <c r="Q142" s="218">
        <f t="shared" si="3"/>
        <v>0</v>
      </c>
    </row>
    <row r="143" spans="1:17" s="439" customFormat="1" x14ac:dyDescent="0.2">
      <c r="A143" s="744"/>
      <c r="B143" s="872"/>
      <c r="C143" s="935"/>
      <c r="D143" s="874"/>
      <c r="E143" s="682"/>
      <c r="F143" s="682"/>
      <c r="G143" s="682"/>
      <c r="H143" s="682"/>
      <c r="I143" s="682"/>
      <c r="J143" s="682"/>
      <c r="K143" s="682"/>
      <c r="L143" s="682"/>
      <c r="M143" s="682"/>
      <c r="N143" s="682"/>
      <c r="O143" s="682"/>
      <c r="P143" s="682"/>
      <c r="Q143" s="218">
        <f t="shared" si="3"/>
        <v>0</v>
      </c>
    </row>
    <row r="144" spans="1:17" s="439" customFormat="1" x14ac:dyDescent="0.2">
      <c r="A144" s="744"/>
      <c r="B144" s="441" t="s">
        <v>253</v>
      </c>
      <c r="C144" s="936"/>
      <c r="D144" s="745"/>
      <c r="E144" s="746"/>
      <c r="F144" s="746"/>
      <c r="G144" s="746"/>
      <c r="H144" s="746"/>
      <c r="I144" s="746"/>
      <c r="J144" s="746"/>
      <c r="K144" s="746"/>
      <c r="L144" s="746"/>
      <c r="M144" s="746"/>
      <c r="N144" s="746"/>
      <c r="O144" s="746"/>
      <c r="P144" s="746"/>
      <c r="Q144" s="218">
        <f t="shared" si="3"/>
        <v>0</v>
      </c>
    </row>
    <row r="145" spans="1:17" s="439" customFormat="1" x14ac:dyDescent="0.2">
      <c r="A145" s="744"/>
      <c r="B145" s="872"/>
      <c r="C145" s="935"/>
      <c r="D145" s="874"/>
      <c r="E145" s="682"/>
      <c r="F145" s="682"/>
      <c r="G145" s="682"/>
      <c r="H145" s="682"/>
      <c r="I145" s="682"/>
      <c r="J145" s="682"/>
      <c r="K145" s="682"/>
      <c r="L145" s="682"/>
      <c r="M145" s="682"/>
      <c r="N145" s="682"/>
      <c r="O145" s="682"/>
      <c r="P145" s="682"/>
      <c r="Q145" s="218">
        <f t="shared" ref="Q145:Q164" si="4">SUM(E145:P145)</f>
        <v>0</v>
      </c>
    </row>
    <row r="146" spans="1:17" s="439" customFormat="1" x14ac:dyDescent="0.2">
      <c r="A146" s="744"/>
      <c r="B146" s="441" t="s">
        <v>253</v>
      </c>
      <c r="C146" s="936"/>
      <c r="D146" s="745"/>
      <c r="E146" s="746"/>
      <c r="F146" s="746"/>
      <c r="G146" s="746"/>
      <c r="H146" s="746"/>
      <c r="I146" s="746"/>
      <c r="J146" s="746"/>
      <c r="K146" s="746"/>
      <c r="L146" s="746"/>
      <c r="M146" s="746"/>
      <c r="N146" s="746"/>
      <c r="O146" s="746"/>
      <c r="P146" s="746"/>
      <c r="Q146" s="218">
        <f t="shared" si="4"/>
        <v>0</v>
      </c>
    </row>
    <row r="147" spans="1:17" s="439" customFormat="1" x14ac:dyDescent="0.2">
      <c r="A147" s="744"/>
      <c r="B147" s="872"/>
      <c r="C147" s="935"/>
      <c r="D147" s="874"/>
      <c r="E147" s="682"/>
      <c r="F147" s="682"/>
      <c r="G147" s="682"/>
      <c r="H147" s="682"/>
      <c r="I147" s="682"/>
      <c r="J147" s="682"/>
      <c r="K147" s="682"/>
      <c r="L147" s="682"/>
      <c r="M147" s="682"/>
      <c r="N147" s="682"/>
      <c r="O147" s="682"/>
      <c r="P147" s="682"/>
      <c r="Q147" s="218">
        <f t="shared" si="4"/>
        <v>0</v>
      </c>
    </row>
    <row r="148" spans="1:17" s="439" customFormat="1" x14ac:dyDescent="0.2">
      <c r="A148" s="744"/>
      <c r="B148" s="441" t="s">
        <v>253</v>
      </c>
      <c r="C148" s="936"/>
      <c r="D148" s="745"/>
      <c r="E148" s="746"/>
      <c r="F148" s="746"/>
      <c r="G148" s="746"/>
      <c r="H148" s="746"/>
      <c r="I148" s="746"/>
      <c r="J148" s="746"/>
      <c r="K148" s="746"/>
      <c r="L148" s="746"/>
      <c r="M148" s="746"/>
      <c r="N148" s="746"/>
      <c r="O148" s="746"/>
      <c r="P148" s="746"/>
      <c r="Q148" s="218">
        <f t="shared" si="4"/>
        <v>0</v>
      </c>
    </row>
    <row r="149" spans="1:17" s="439" customFormat="1" x14ac:dyDescent="0.2">
      <c r="A149" s="744"/>
      <c r="B149" s="872"/>
      <c r="C149" s="935"/>
      <c r="D149" s="874"/>
      <c r="E149" s="682"/>
      <c r="F149" s="682"/>
      <c r="G149" s="682"/>
      <c r="H149" s="682"/>
      <c r="I149" s="682"/>
      <c r="J149" s="682"/>
      <c r="K149" s="682"/>
      <c r="L149" s="682"/>
      <c r="M149" s="682"/>
      <c r="N149" s="682"/>
      <c r="O149" s="682"/>
      <c r="P149" s="682"/>
      <c r="Q149" s="218">
        <f t="shared" si="4"/>
        <v>0</v>
      </c>
    </row>
    <row r="150" spans="1:17" s="439" customFormat="1" x14ac:dyDescent="0.2">
      <c r="A150" s="744"/>
      <c r="B150" s="441" t="s">
        <v>253</v>
      </c>
      <c r="C150" s="936"/>
      <c r="D150" s="745"/>
      <c r="E150" s="746"/>
      <c r="F150" s="746"/>
      <c r="G150" s="746"/>
      <c r="H150" s="746"/>
      <c r="I150" s="746"/>
      <c r="J150" s="746"/>
      <c r="K150" s="746"/>
      <c r="L150" s="746"/>
      <c r="M150" s="746"/>
      <c r="N150" s="746"/>
      <c r="O150" s="746"/>
      <c r="P150" s="746"/>
      <c r="Q150" s="218">
        <f t="shared" si="4"/>
        <v>0</v>
      </c>
    </row>
    <row r="151" spans="1:17" s="439" customFormat="1" x14ac:dyDescent="0.2">
      <c r="A151" s="744"/>
      <c r="B151" s="872"/>
      <c r="C151" s="935"/>
      <c r="D151" s="874"/>
      <c r="E151" s="682"/>
      <c r="F151" s="682"/>
      <c r="G151" s="682"/>
      <c r="H151" s="682"/>
      <c r="I151" s="682"/>
      <c r="J151" s="682"/>
      <c r="K151" s="682"/>
      <c r="L151" s="682"/>
      <c r="M151" s="682"/>
      <c r="N151" s="682"/>
      <c r="O151" s="682"/>
      <c r="P151" s="682"/>
      <c r="Q151" s="218">
        <f t="shared" si="4"/>
        <v>0</v>
      </c>
    </row>
    <row r="152" spans="1:17" s="439" customFormat="1" x14ac:dyDescent="0.2">
      <c r="A152" s="744"/>
      <c r="B152" s="441" t="s">
        <v>253</v>
      </c>
      <c r="C152" s="936"/>
      <c r="D152" s="745"/>
      <c r="E152" s="746"/>
      <c r="F152" s="746"/>
      <c r="G152" s="746"/>
      <c r="H152" s="746"/>
      <c r="I152" s="746"/>
      <c r="J152" s="746"/>
      <c r="K152" s="746"/>
      <c r="L152" s="746"/>
      <c r="M152" s="746"/>
      <c r="N152" s="746"/>
      <c r="O152" s="746"/>
      <c r="P152" s="746"/>
      <c r="Q152" s="218">
        <f t="shared" si="4"/>
        <v>0</v>
      </c>
    </row>
    <row r="153" spans="1:17" s="439" customFormat="1" x14ac:dyDescent="0.2">
      <c r="A153" s="744"/>
      <c r="B153" s="872"/>
      <c r="C153" s="935"/>
      <c r="D153" s="874"/>
      <c r="E153" s="682"/>
      <c r="F153" s="682"/>
      <c r="G153" s="682"/>
      <c r="H153" s="682"/>
      <c r="I153" s="682"/>
      <c r="J153" s="682"/>
      <c r="K153" s="682"/>
      <c r="L153" s="682"/>
      <c r="M153" s="682"/>
      <c r="N153" s="682"/>
      <c r="O153" s="682"/>
      <c r="P153" s="682"/>
      <c r="Q153" s="218">
        <f t="shared" si="4"/>
        <v>0</v>
      </c>
    </row>
    <row r="154" spans="1:17" s="439" customFormat="1" x14ac:dyDescent="0.2">
      <c r="A154" s="744"/>
      <c r="B154" s="441" t="s">
        <v>253</v>
      </c>
      <c r="C154" s="936"/>
      <c r="D154" s="745"/>
      <c r="E154" s="746"/>
      <c r="F154" s="746"/>
      <c r="G154" s="746"/>
      <c r="H154" s="746"/>
      <c r="I154" s="746"/>
      <c r="J154" s="746"/>
      <c r="K154" s="746"/>
      <c r="L154" s="746"/>
      <c r="M154" s="746"/>
      <c r="N154" s="746"/>
      <c r="O154" s="746"/>
      <c r="P154" s="746"/>
      <c r="Q154" s="218">
        <f t="shared" si="4"/>
        <v>0</v>
      </c>
    </row>
    <row r="155" spans="1:17" s="439" customFormat="1" x14ac:dyDescent="0.2">
      <c r="A155" s="744"/>
      <c r="B155" s="872"/>
      <c r="C155" s="935"/>
      <c r="D155" s="874"/>
      <c r="E155" s="682"/>
      <c r="F155" s="682"/>
      <c r="G155" s="682"/>
      <c r="H155" s="682"/>
      <c r="I155" s="682"/>
      <c r="J155" s="682"/>
      <c r="K155" s="682"/>
      <c r="L155" s="682"/>
      <c r="M155" s="682"/>
      <c r="N155" s="682"/>
      <c r="O155" s="682"/>
      <c r="P155" s="682"/>
      <c r="Q155" s="218">
        <f t="shared" si="4"/>
        <v>0</v>
      </c>
    </row>
    <row r="156" spans="1:17" s="439" customFormat="1" x14ac:dyDescent="0.2">
      <c r="A156" s="744"/>
      <c r="B156" s="441" t="s">
        <v>253</v>
      </c>
      <c r="C156" s="936"/>
      <c r="D156" s="745"/>
      <c r="E156" s="746"/>
      <c r="F156" s="746"/>
      <c r="G156" s="746"/>
      <c r="H156" s="746"/>
      <c r="I156" s="746"/>
      <c r="J156" s="746"/>
      <c r="K156" s="746"/>
      <c r="L156" s="746"/>
      <c r="M156" s="746"/>
      <c r="N156" s="746"/>
      <c r="O156" s="746"/>
      <c r="P156" s="746"/>
      <c r="Q156" s="218">
        <f t="shared" si="4"/>
        <v>0</v>
      </c>
    </row>
    <row r="157" spans="1:17" s="439" customFormat="1" x14ac:dyDescent="0.2">
      <c r="A157" s="744"/>
      <c r="B157" s="872"/>
      <c r="C157" s="935"/>
      <c r="D157" s="874"/>
      <c r="E157" s="682"/>
      <c r="F157" s="682"/>
      <c r="G157" s="682"/>
      <c r="H157" s="682"/>
      <c r="I157" s="682"/>
      <c r="J157" s="682"/>
      <c r="K157" s="682"/>
      <c r="L157" s="682"/>
      <c r="M157" s="682"/>
      <c r="N157" s="682"/>
      <c r="O157" s="682"/>
      <c r="P157" s="682"/>
      <c r="Q157" s="218">
        <f t="shared" si="4"/>
        <v>0</v>
      </c>
    </row>
    <row r="158" spans="1:17" s="439" customFormat="1" x14ac:dyDescent="0.2">
      <c r="A158" s="744"/>
      <c r="B158" s="441" t="s">
        <v>253</v>
      </c>
      <c r="C158" s="936"/>
      <c r="D158" s="745"/>
      <c r="E158" s="746"/>
      <c r="F158" s="746"/>
      <c r="G158" s="746"/>
      <c r="H158" s="746"/>
      <c r="I158" s="746"/>
      <c r="J158" s="746"/>
      <c r="K158" s="746"/>
      <c r="L158" s="746"/>
      <c r="M158" s="746"/>
      <c r="N158" s="746"/>
      <c r="O158" s="746"/>
      <c r="P158" s="746"/>
      <c r="Q158" s="218">
        <f t="shared" si="4"/>
        <v>0</v>
      </c>
    </row>
    <row r="159" spans="1:17" s="439" customFormat="1" x14ac:dyDescent="0.2">
      <c r="A159" s="744"/>
      <c r="B159" s="872"/>
      <c r="C159" s="935"/>
      <c r="D159" s="874"/>
      <c r="E159" s="682"/>
      <c r="F159" s="682"/>
      <c r="G159" s="682"/>
      <c r="H159" s="682"/>
      <c r="I159" s="682"/>
      <c r="J159" s="682"/>
      <c r="K159" s="682"/>
      <c r="L159" s="682"/>
      <c r="M159" s="682"/>
      <c r="N159" s="682"/>
      <c r="O159" s="682"/>
      <c r="P159" s="682"/>
      <c r="Q159" s="218">
        <f t="shared" si="4"/>
        <v>0</v>
      </c>
    </row>
    <row r="160" spans="1:17" s="439" customFormat="1" x14ac:dyDescent="0.2">
      <c r="A160" s="744"/>
      <c r="B160" s="441" t="s">
        <v>253</v>
      </c>
      <c r="C160" s="936"/>
      <c r="D160" s="745"/>
      <c r="E160" s="746"/>
      <c r="F160" s="746"/>
      <c r="G160" s="746"/>
      <c r="H160" s="746"/>
      <c r="I160" s="746"/>
      <c r="J160" s="746"/>
      <c r="K160" s="746"/>
      <c r="L160" s="746"/>
      <c r="M160" s="746"/>
      <c r="N160" s="746"/>
      <c r="O160" s="746"/>
      <c r="P160" s="746"/>
      <c r="Q160" s="218">
        <f t="shared" si="4"/>
        <v>0</v>
      </c>
    </row>
    <row r="161" spans="1:17" s="439" customFormat="1" x14ac:dyDescent="0.2">
      <c r="A161" s="744"/>
      <c r="B161" s="872"/>
      <c r="C161" s="935"/>
      <c r="D161" s="874"/>
      <c r="E161" s="682"/>
      <c r="F161" s="682"/>
      <c r="G161" s="682"/>
      <c r="H161" s="682"/>
      <c r="I161" s="682"/>
      <c r="J161" s="682"/>
      <c r="K161" s="682"/>
      <c r="L161" s="682"/>
      <c r="M161" s="682"/>
      <c r="N161" s="682"/>
      <c r="O161" s="682"/>
      <c r="P161" s="682"/>
      <c r="Q161" s="218">
        <f t="shared" si="4"/>
        <v>0</v>
      </c>
    </row>
    <row r="162" spans="1:17" s="439" customFormat="1" x14ac:dyDescent="0.2">
      <c r="A162" s="744"/>
      <c r="B162" s="441" t="s">
        <v>253</v>
      </c>
      <c r="C162" s="936"/>
      <c r="D162" s="745"/>
      <c r="E162" s="746"/>
      <c r="F162" s="746"/>
      <c r="G162" s="746"/>
      <c r="H162" s="746"/>
      <c r="I162" s="746"/>
      <c r="J162" s="746"/>
      <c r="K162" s="746"/>
      <c r="L162" s="746"/>
      <c r="M162" s="746"/>
      <c r="N162" s="746"/>
      <c r="O162" s="746"/>
      <c r="P162" s="746"/>
      <c r="Q162" s="218">
        <f t="shared" si="4"/>
        <v>0</v>
      </c>
    </row>
    <row r="163" spans="1:17" s="439" customFormat="1" x14ac:dyDescent="0.2">
      <c r="A163" s="744"/>
      <c r="B163" s="872"/>
      <c r="C163" s="935"/>
      <c r="D163" s="874"/>
      <c r="E163" s="682"/>
      <c r="F163" s="682"/>
      <c r="G163" s="682"/>
      <c r="H163" s="682"/>
      <c r="I163" s="682"/>
      <c r="J163" s="682"/>
      <c r="K163" s="682"/>
      <c r="L163" s="682"/>
      <c r="M163" s="682"/>
      <c r="N163" s="682"/>
      <c r="O163" s="682"/>
      <c r="P163" s="682"/>
      <c r="Q163" s="218">
        <f t="shared" si="4"/>
        <v>0</v>
      </c>
    </row>
    <row r="164" spans="1:17" s="439" customFormat="1" x14ac:dyDescent="0.2">
      <c r="A164" s="744"/>
      <c r="B164" s="441" t="s">
        <v>253</v>
      </c>
      <c r="C164" s="936"/>
      <c r="D164" s="745"/>
      <c r="E164" s="746"/>
      <c r="F164" s="746"/>
      <c r="G164" s="746"/>
      <c r="H164" s="746"/>
      <c r="I164" s="746"/>
      <c r="J164" s="746"/>
      <c r="K164" s="746"/>
      <c r="L164" s="746"/>
      <c r="M164" s="746"/>
      <c r="N164" s="746"/>
      <c r="O164" s="746"/>
      <c r="P164" s="746"/>
      <c r="Q164" s="218">
        <f t="shared" si="4"/>
        <v>0</v>
      </c>
    </row>
  </sheetData>
  <mergeCells count="76">
    <mergeCell ref="C143:C144"/>
    <mergeCell ref="C157:C158"/>
    <mergeCell ref="C159:C160"/>
    <mergeCell ref="C161:C162"/>
    <mergeCell ref="C163:C164"/>
    <mergeCell ref="C145:C146"/>
    <mergeCell ref="C147:C148"/>
    <mergeCell ref="C149:C150"/>
    <mergeCell ref="C151:C152"/>
    <mergeCell ref="C153:C154"/>
    <mergeCell ref="C155:C156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43:C44"/>
    <mergeCell ref="C45:C46"/>
    <mergeCell ref="C47:C48"/>
    <mergeCell ref="C49:C50"/>
    <mergeCell ref="C51:C52"/>
    <mergeCell ref="C33:C34"/>
    <mergeCell ref="C35:C36"/>
    <mergeCell ref="C37:C38"/>
    <mergeCell ref="C39:C40"/>
    <mergeCell ref="C41:C42"/>
    <mergeCell ref="C23:C24"/>
    <mergeCell ref="C25:C26"/>
    <mergeCell ref="C27:C28"/>
    <mergeCell ref="C29:C30"/>
    <mergeCell ref="C31:C32"/>
    <mergeCell ref="B5:P6"/>
    <mergeCell ref="C15:C16"/>
    <mergeCell ref="C17:C18"/>
    <mergeCell ref="C19:C20"/>
    <mergeCell ref="C21:C22"/>
  </mergeCells>
  <phoneticPr fontId="2" type="noConversion"/>
  <hyperlinks>
    <hyperlink ref="B1" location="Содержание!A1" display="Вернуться к содержанию"/>
  </hyperlink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outlinePr summaryBelow="0"/>
  </sheetPr>
  <dimension ref="A1:Q121"/>
  <sheetViews>
    <sheetView topLeftCell="B1" zoomScale="90" workbookViewId="0">
      <pane xSplit="3" ySplit="10" topLeftCell="E11" activePane="bottomRight" state="frozen"/>
      <selection activeCell="B1" sqref="B1"/>
      <selection pane="topRight" activeCell="E1" sqref="E1"/>
      <selection pane="bottomLeft" activeCell="B11" sqref="B11"/>
      <selection pane="bottomRight" activeCell="B1" sqref="B1"/>
    </sheetView>
  </sheetViews>
  <sheetFormatPr defaultRowHeight="12.75" outlineLevelRow="2" x14ac:dyDescent="0.2"/>
  <cols>
    <col min="1" max="1" width="9.42578125" style="206" hidden="1" customWidth="1"/>
    <col min="2" max="2" width="9.140625" style="1"/>
    <col min="3" max="3" width="60.140625" style="1" bestFit="1" customWidth="1"/>
    <col min="4" max="4" width="12.42578125" style="13" customWidth="1"/>
    <col min="5" max="5" width="11.5703125" style="1" bestFit="1" customWidth="1"/>
    <col min="6" max="6" width="9.85546875" style="1" customWidth="1"/>
    <col min="7" max="7" width="10" style="1" customWidth="1"/>
    <col min="8" max="9" width="9.5703125" style="1" bestFit="1" customWidth="1"/>
    <col min="10" max="11" width="10" style="1" customWidth="1"/>
    <col min="12" max="13" width="10.28515625" style="1" bestFit="1" customWidth="1"/>
    <col min="14" max="16" width="10" style="1" customWidth="1"/>
    <col min="18" max="16384" width="9.140625" style="1"/>
  </cols>
  <sheetData>
    <row r="1" spans="1:17" x14ac:dyDescent="0.2">
      <c r="B1" s="12" t="s">
        <v>362</v>
      </c>
      <c r="C1" s="13"/>
      <c r="D1" s="1"/>
    </row>
    <row r="2" spans="1:17" ht="30" customHeight="1" x14ac:dyDescent="0.2"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</row>
    <row r="3" spans="1:17" ht="22.5" x14ac:dyDescent="0.2">
      <c r="B3" s="937" t="s">
        <v>161</v>
      </c>
      <c r="C3" s="937"/>
      <c r="D3" s="937"/>
      <c r="E3" s="937"/>
      <c r="F3" s="937"/>
      <c r="G3" s="937"/>
      <c r="H3" s="937"/>
      <c r="I3" s="937"/>
      <c r="J3" s="937"/>
      <c r="K3" s="937"/>
      <c r="L3" s="937"/>
      <c r="M3" s="937"/>
      <c r="N3" s="937"/>
      <c r="O3" s="937"/>
      <c r="P3" s="937"/>
      <c r="Q3" s="1"/>
    </row>
    <row r="4" spans="1:17" ht="22.5" x14ac:dyDescent="0.2">
      <c r="B4" s="937"/>
      <c r="C4" s="937"/>
      <c r="D4" s="937"/>
      <c r="E4" s="937"/>
      <c r="F4" s="937"/>
      <c r="G4" s="937"/>
      <c r="H4" s="937"/>
      <c r="I4" s="937"/>
      <c r="J4" s="937"/>
      <c r="K4" s="937"/>
      <c r="L4" s="937"/>
      <c r="M4" s="937"/>
      <c r="N4" s="937"/>
      <c r="O4" s="937"/>
      <c r="P4" s="937"/>
      <c r="Q4" s="1"/>
    </row>
    <row r="5" spans="1:17" s="101" customFormat="1" ht="12.75" customHeight="1" x14ac:dyDescent="0.2">
      <c r="A5" s="797"/>
      <c r="C5" s="151"/>
      <c r="D5" s="152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</row>
    <row r="6" spans="1:17" s="306" customFormat="1" ht="13.5" x14ac:dyDescent="0.2">
      <c r="A6" s="797"/>
      <c r="C6" s="153"/>
      <c r="D6" s="558"/>
      <c r="E6" s="798"/>
      <c r="F6" s="798"/>
      <c r="G6" s="798"/>
      <c r="H6" s="153"/>
      <c r="I6" s="153"/>
      <c r="J6" s="153"/>
    </row>
    <row r="7" spans="1:17" s="306" customFormat="1" ht="13.5" x14ac:dyDescent="0.2">
      <c r="A7" s="797"/>
      <c r="C7" s="153"/>
      <c r="D7" s="558"/>
      <c r="E7" s="153"/>
      <c r="F7" s="153"/>
      <c r="G7" s="153"/>
      <c r="H7" s="153"/>
      <c r="I7" s="153"/>
      <c r="J7" s="153"/>
    </row>
    <row r="8" spans="1:17" ht="12.75" customHeight="1" x14ac:dyDescent="0.2">
      <c r="A8" s="940" t="s">
        <v>924</v>
      </c>
      <c r="B8" s="942" t="s">
        <v>979</v>
      </c>
      <c r="C8" s="944" t="s">
        <v>997</v>
      </c>
      <c r="D8" s="946" t="s">
        <v>998</v>
      </c>
      <c r="E8" s="938" t="s">
        <v>981</v>
      </c>
      <c r="F8" s="938"/>
      <c r="G8" s="938"/>
      <c r="H8" s="938"/>
      <c r="I8" s="938"/>
      <c r="J8" s="938"/>
      <c r="K8" s="938"/>
      <c r="L8" s="938"/>
      <c r="M8" s="938"/>
      <c r="N8" s="938"/>
      <c r="O8" s="938"/>
      <c r="P8" s="939"/>
      <c r="Q8" s="1"/>
    </row>
    <row r="9" spans="1:17" s="100" customFormat="1" x14ac:dyDescent="0.2">
      <c r="A9" s="941"/>
      <c r="B9" s="943"/>
      <c r="C9" s="945"/>
      <c r="D9" s="947"/>
      <c r="E9" s="266">
        <f>Реализация!H6</f>
        <v>42186</v>
      </c>
      <c r="F9" s="159">
        <f>E9+31</f>
        <v>42217</v>
      </c>
      <c r="G9" s="159">
        <f t="shared" ref="G9:P9" si="0">F9+31</f>
        <v>42248</v>
      </c>
      <c r="H9" s="159">
        <f t="shared" si="0"/>
        <v>42279</v>
      </c>
      <c r="I9" s="159">
        <f t="shared" si="0"/>
        <v>42310</v>
      </c>
      <c r="J9" s="159">
        <f t="shared" si="0"/>
        <v>42341</v>
      </c>
      <c r="K9" s="159">
        <f t="shared" si="0"/>
        <v>42372</v>
      </c>
      <c r="L9" s="159">
        <f t="shared" si="0"/>
        <v>42403</v>
      </c>
      <c r="M9" s="159">
        <f t="shared" si="0"/>
        <v>42434</v>
      </c>
      <c r="N9" s="159">
        <f t="shared" si="0"/>
        <v>42465</v>
      </c>
      <c r="O9" s="159">
        <f t="shared" si="0"/>
        <v>42496</v>
      </c>
      <c r="P9" s="159">
        <f t="shared" si="0"/>
        <v>42527</v>
      </c>
    </row>
    <row r="10" spans="1:17" s="121" customFormat="1" x14ac:dyDescent="0.2">
      <c r="A10" s="208"/>
      <c r="B10" s="99">
        <v>1</v>
      </c>
      <c r="C10" s="99">
        <f t="shared" ref="C10:P10" si="1">B10+1</f>
        <v>2</v>
      </c>
      <c r="D10" s="123">
        <f>P10+1</f>
        <v>15</v>
      </c>
      <c r="E10" s="99">
        <f>C10+1</f>
        <v>3</v>
      </c>
      <c r="F10" s="99">
        <f t="shared" si="1"/>
        <v>4</v>
      </c>
      <c r="G10" s="99">
        <f t="shared" si="1"/>
        <v>5</v>
      </c>
      <c r="H10" s="99">
        <f t="shared" si="1"/>
        <v>6</v>
      </c>
      <c r="I10" s="99">
        <f t="shared" si="1"/>
        <v>7</v>
      </c>
      <c r="J10" s="99">
        <f t="shared" si="1"/>
        <v>8</v>
      </c>
      <c r="K10" s="99">
        <f t="shared" si="1"/>
        <v>9</v>
      </c>
      <c r="L10" s="99">
        <f t="shared" si="1"/>
        <v>10</v>
      </c>
      <c r="M10" s="99">
        <f t="shared" si="1"/>
        <v>11</v>
      </c>
      <c r="N10" s="99">
        <f t="shared" si="1"/>
        <v>12</v>
      </c>
      <c r="O10" s="99">
        <f t="shared" si="1"/>
        <v>13</v>
      </c>
      <c r="P10" s="99">
        <f t="shared" si="1"/>
        <v>14</v>
      </c>
    </row>
    <row r="11" spans="1:17" s="126" customFormat="1" x14ac:dyDescent="0.2">
      <c r="A11" s="210">
        <v>1</v>
      </c>
      <c r="B11" s="37" t="s">
        <v>428</v>
      </c>
      <c r="C11" s="221" t="str">
        <f>VLOOKUP($B11,ЗАТРАТЫ,COLUMN(Справочники!D:D)-1,FALSE)</f>
        <v>Материальные затраты</v>
      </c>
      <c r="D11" s="698">
        <f t="shared" ref="D11:D76" si="2">SUM(E11:P11)</f>
        <v>0</v>
      </c>
      <c r="E11" s="219">
        <f t="shared" ref="E11:P11" si="3">SUM(E12,E13,E14,E15,E16,E17,E18,E19,E20,E23,E24,E25,E26,E27,E28,E29)</f>
        <v>0</v>
      </c>
      <c r="F11" s="216">
        <f t="shared" si="3"/>
        <v>0</v>
      </c>
      <c r="G11" s="216">
        <f t="shared" si="3"/>
        <v>0</v>
      </c>
      <c r="H11" s="216">
        <f t="shared" si="3"/>
        <v>0</v>
      </c>
      <c r="I11" s="216">
        <f t="shared" si="3"/>
        <v>0</v>
      </c>
      <c r="J11" s="216">
        <f t="shared" si="3"/>
        <v>0</v>
      </c>
      <c r="K11" s="216">
        <f t="shared" si="3"/>
        <v>0</v>
      </c>
      <c r="L11" s="216">
        <f t="shared" si="3"/>
        <v>0</v>
      </c>
      <c r="M11" s="216">
        <f t="shared" si="3"/>
        <v>0</v>
      </c>
      <c r="N11" s="216">
        <f t="shared" si="3"/>
        <v>0</v>
      </c>
      <c r="O11" s="217">
        <f t="shared" si="3"/>
        <v>0</v>
      </c>
      <c r="P11" s="217">
        <f t="shared" si="3"/>
        <v>0</v>
      </c>
    </row>
    <row r="12" spans="1:17" outlineLevel="1" x14ac:dyDescent="0.2">
      <c r="A12" s="211">
        <f>A11+1</f>
        <v>2</v>
      </c>
      <c r="B12" s="37" t="s">
        <v>430</v>
      </c>
      <c r="C12" s="79" t="str">
        <f>VLOOKUP($B12,ЗАТРАТЫ,COLUMN(Справочники!D:D)-1,FALSE)</f>
        <v>Основное сырье и материалы</v>
      </c>
      <c r="D12" s="775">
        <f t="shared" si="2"/>
        <v>0</v>
      </c>
      <c r="E12" s="190">
        <v>0</v>
      </c>
      <c r="F12" s="213">
        <v>0</v>
      </c>
      <c r="G12" s="213"/>
      <c r="H12" s="213"/>
      <c r="I12" s="213"/>
      <c r="J12" s="213"/>
      <c r="K12" s="213"/>
      <c r="L12" s="213"/>
      <c r="M12" s="213"/>
      <c r="N12" s="213"/>
      <c r="O12" s="220"/>
      <c r="P12" s="220"/>
      <c r="Q12" s="1"/>
    </row>
    <row r="13" spans="1:17" s="2" customFormat="1" outlineLevel="1" x14ac:dyDescent="0.2">
      <c r="A13" s="211">
        <f>A12+1</f>
        <v>3</v>
      </c>
      <c r="B13" s="37" t="s">
        <v>431</v>
      </c>
      <c r="C13" s="79" t="str">
        <f>VLOOKUP($B13,ЗАТРАТЫ,COLUMN(Справочники!D:D)-1,FALSE)</f>
        <v>Полуфабрикаты собственного производства</v>
      </c>
      <c r="D13" s="775">
        <f t="shared" si="2"/>
        <v>0</v>
      </c>
      <c r="E13" s="190">
        <v>0</v>
      </c>
      <c r="F13" s="213">
        <v>0</v>
      </c>
      <c r="G13" s="213"/>
      <c r="H13" s="213"/>
      <c r="I13" s="213"/>
      <c r="J13" s="213"/>
      <c r="K13" s="213"/>
      <c r="L13" s="213"/>
      <c r="M13" s="213"/>
      <c r="N13" s="213"/>
      <c r="O13" s="220"/>
      <c r="P13" s="220"/>
    </row>
    <row r="14" spans="1:17" outlineLevel="1" x14ac:dyDescent="0.2">
      <c r="A14" s="211">
        <f>A13+1</f>
        <v>4</v>
      </c>
      <c r="B14" s="37" t="s">
        <v>432</v>
      </c>
      <c r="C14" s="79" t="str">
        <f>VLOOKUP($B14,ЗАТРАТЫ,COLUMN(Справочники!D:D)-1,FALSE)</f>
        <v>Покупные полуфабрикаты</v>
      </c>
      <c r="D14" s="775">
        <f t="shared" si="2"/>
        <v>0</v>
      </c>
      <c r="E14" s="190">
        <v>0</v>
      </c>
      <c r="F14" s="213">
        <v>0</v>
      </c>
      <c r="G14" s="213"/>
      <c r="H14" s="213"/>
      <c r="I14" s="213"/>
      <c r="J14" s="213"/>
      <c r="K14" s="213"/>
      <c r="L14" s="213"/>
      <c r="M14" s="213"/>
      <c r="N14" s="213"/>
      <c r="O14" s="220"/>
      <c r="P14" s="220"/>
      <c r="Q14" s="1"/>
    </row>
    <row r="15" spans="1:17" s="126" customFormat="1" outlineLevel="1" x14ac:dyDescent="0.2">
      <c r="A15" s="211">
        <f t="shared" ref="A15:A110" si="4">A14+1</f>
        <v>5</v>
      </c>
      <c r="B15" s="37" t="s">
        <v>433</v>
      </c>
      <c r="C15" s="79" t="str">
        <f>VLOOKUP($B15,ЗАТРАТЫ,COLUMN(Справочники!D:D)-1,FALSE)</f>
        <v>Упаковочные материалы</v>
      </c>
      <c r="D15" s="775">
        <f t="shared" si="2"/>
        <v>0</v>
      </c>
      <c r="E15" s="190">
        <v>0</v>
      </c>
      <c r="F15" s="213">
        <v>0</v>
      </c>
      <c r="G15" s="213"/>
      <c r="H15" s="213"/>
      <c r="I15" s="213"/>
      <c r="J15" s="213"/>
      <c r="K15" s="213"/>
      <c r="L15" s="213"/>
      <c r="M15" s="213"/>
      <c r="N15" s="213"/>
      <c r="O15" s="220"/>
      <c r="P15" s="220"/>
    </row>
    <row r="16" spans="1:17" s="2" customFormat="1" outlineLevel="1" x14ac:dyDescent="0.2">
      <c r="A16" s="211">
        <f t="shared" si="4"/>
        <v>6</v>
      </c>
      <c r="B16" s="37" t="s">
        <v>435</v>
      </c>
      <c r="C16" s="79" t="str">
        <f>VLOOKUP($B16,ЗАТРАТЫ,COLUMN(Справочники!D:D)-1,FALSE)</f>
        <v>Материалы на содержание и ремонт зданий и сооружений</v>
      </c>
      <c r="D16" s="775">
        <f t="shared" si="2"/>
        <v>0</v>
      </c>
      <c r="E16" s="190">
        <v>0</v>
      </c>
      <c r="F16" s="213">
        <v>0</v>
      </c>
      <c r="G16" s="213"/>
      <c r="H16" s="213"/>
      <c r="I16" s="213"/>
      <c r="J16" s="213"/>
      <c r="K16" s="213"/>
      <c r="L16" s="213"/>
      <c r="M16" s="213"/>
      <c r="N16" s="213"/>
      <c r="O16" s="220"/>
      <c r="P16" s="220"/>
    </row>
    <row r="17" spans="1:17" outlineLevel="1" x14ac:dyDescent="0.2">
      <c r="A17" s="211">
        <f t="shared" si="4"/>
        <v>7</v>
      </c>
      <c r="B17" s="37" t="s">
        <v>437</v>
      </c>
      <c r="C17" s="79" t="str">
        <f>VLOOKUP($B17,ЗАТРАТЫ,COLUMN(Справочники!D:D)-1,FALSE)</f>
        <v>Материалы на содержание и ремонт производственного оборудования</v>
      </c>
      <c r="D17" s="775">
        <f t="shared" si="2"/>
        <v>0</v>
      </c>
      <c r="E17" s="190"/>
      <c r="F17" s="213"/>
      <c r="G17" s="213"/>
      <c r="H17" s="213"/>
      <c r="I17" s="213"/>
      <c r="J17" s="213"/>
      <c r="K17" s="213"/>
      <c r="L17" s="213"/>
      <c r="M17" s="213"/>
      <c r="N17" s="213"/>
      <c r="O17" s="220"/>
      <c r="P17" s="220"/>
      <c r="Q17" s="1"/>
    </row>
    <row r="18" spans="1:17" outlineLevel="1" x14ac:dyDescent="0.2">
      <c r="A18" s="211">
        <f t="shared" si="4"/>
        <v>8</v>
      </c>
      <c r="B18" s="37" t="s">
        <v>439</v>
      </c>
      <c r="C18" s="79" t="str">
        <f>VLOOKUP($B18,ЗАТРАТЫ,COLUMN(Справочники!D:D)-1,FALSE)</f>
        <v>Материалы на содержание и ремонт транспортных средств</v>
      </c>
      <c r="D18" s="775">
        <f t="shared" si="2"/>
        <v>0</v>
      </c>
      <c r="E18" s="190"/>
      <c r="F18" s="213"/>
      <c r="G18" s="213"/>
      <c r="H18" s="213"/>
      <c r="I18" s="213"/>
      <c r="J18" s="213"/>
      <c r="K18" s="213"/>
      <c r="L18" s="213"/>
      <c r="M18" s="213"/>
      <c r="N18" s="213"/>
      <c r="O18" s="220"/>
      <c r="P18" s="220"/>
      <c r="Q18" s="1"/>
    </row>
    <row r="19" spans="1:17" outlineLevel="1" x14ac:dyDescent="0.2">
      <c r="A19" s="211">
        <f t="shared" si="4"/>
        <v>9</v>
      </c>
      <c r="B19" s="37" t="s">
        <v>441</v>
      </c>
      <c r="C19" s="79" t="str">
        <f>VLOOKUP($B19,ЗАТРАТЫ,COLUMN(Справочники!D:D)-1,FALSE)</f>
        <v>Материалы и реактивы для лаборатории</v>
      </c>
      <c r="D19" s="775">
        <f t="shared" si="2"/>
        <v>0</v>
      </c>
      <c r="E19" s="190"/>
      <c r="F19" s="213"/>
      <c r="G19" s="213"/>
      <c r="H19" s="213"/>
      <c r="I19" s="213"/>
      <c r="J19" s="213"/>
      <c r="K19" s="213"/>
      <c r="L19" s="213"/>
      <c r="M19" s="213"/>
      <c r="N19" s="213"/>
      <c r="O19" s="220"/>
      <c r="P19" s="220"/>
      <c r="Q19" s="1"/>
    </row>
    <row r="20" spans="1:17" outlineLevel="1" x14ac:dyDescent="0.2">
      <c r="A20" s="211">
        <f t="shared" si="4"/>
        <v>10</v>
      </c>
      <c r="B20" s="37" t="s">
        <v>442</v>
      </c>
      <c r="C20" s="79" t="str">
        <f>VLOOKUP($B20,ЗАТРАТЫ,COLUMN(Справочники!D:D)-1,FALSE)</f>
        <v>ГСМ</v>
      </c>
      <c r="D20" s="775">
        <f t="shared" si="2"/>
        <v>0</v>
      </c>
      <c r="E20" s="163">
        <f t="shared" ref="E20:P20" si="5">SUM(E21:E22)</f>
        <v>0</v>
      </c>
      <c r="F20" s="214">
        <f t="shared" si="5"/>
        <v>0</v>
      </c>
      <c r="G20" s="214">
        <f t="shared" si="5"/>
        <v>0</v>
      </c>
      <c r="H20" s="214">
        <f t="shared" si="5"/>
        <v>0</v>
      </c>
      <c r="I20" s="214">
        <f t="shared" si="5"/>
        <v>0</v>
      </c>
      <c r="J20" s="214">
        <f t="shared" si="5"/>
        <v>0</v>
      </c>
      <c r="K20" s="214">
        <f t="shared" si="5"/>
        <v>0</v>
      </c>
      <c r="L20" s="214">
        <f t="shared" si="5"/>
        <v>0</v>
      </c>
      <c r="M20" s="214">
        <f t="shared" si="5"/>
        <v>0</v>
      </c>
      <c r="N20" s="214">
        <f t="shared" si="5"/>
        <v>0</v>
      </c>
      <c r="O20" s="215">
        <f t="shared" si="5"/>
        <v>0</v>
      </c>
      <c r="P20" s="215">
        <f t="shared" si="5"/>
        <v>0</v>
      </c>
      <c r="Q20" s="1"/>
    </row>
    <row r="21" spans="1:17" outlineLevel="2" x14ac:dyDescent="0.2">
      <c r="A21" s="211">
        <f t="shared" si="4"/>
        <v>11</v>
      </c>
      <c r="B21" s="37" t="s">
        <v>954</v>
      </c>
      <c r="C21" s="222" t="str">
        <f>VLOOKUP($B21,ЗАТРАТЫ,COLUMN(Справочники!D:D)-1,FALSE)</f>
        <v>ГСМ для легкового транспорта</v>
      </c>
      <c r="D21" s="775">
        <f t="shared" si="2"/>
        <v>0</v>
      </c>
      <c r="E21" s="190"/>
      <c r="F21" s="213"/>
      <c r="G21" s="213"/>
      <c r="H21" s="213"/>
      <c r="I21" s="213"/>
      <c r="J21" s="213"/>
      <c r="K21" s="213"/>
      <c r="L21" s="213"/>
      <c r="M21" s="213"/>
      <c r="N21" s="213"/>
      <c r="O21" s="220"/>
      <c r="P21" s="220"/>
      <c r="Q21" s="1"/>
    </row>
    <row r="22" spans="1:17" outlineLevel="2" x14ac:dyDescent="0.2">
      <c r="A22" s="211">
        <f t="shared" si="4"/>
        <v>12</v>
      </c>
      <c r="B22" s="37" t="s">
        <v>957</v>
      </c>
      <c r="C22" s="222" t="str">
        <f>VLOOKUP($B22,ЗАТРАТЫ,COLUMN(Справочники!D:D)-1,FALSE)</f>
        <v>ГСМ для грузового транспорта</v>
      </c>
      <c r="D22" s="775">
        <f t="shared" si="2"/>
        <v>0</v>
      </c>
      <c r="E22" s="190"/>
      <c r="F22" s="213"/>
      <c r="G22" s="213"/>
      <c r="H22" s="213"/>
      <c r="I22" s="213"/>
      <c r="J22" s="213"/>
      <c r="K22" s="213"/>
      <c r="L22" s="213"/>
      <c r="M22" s="213"/>
      <c r="N22" s="213"/>
      <c r="O22" s="220"/>
      <c r="P22" s="220"/>
      <c r="Q22" s="1"/>
    </row>
    <row r="23" spans="1:17" s="2" customFormat="1" outlineLevel="1" x14ac:dyDescent="0.2">
      <c r="A23" s="211">
        <f t="shared" si="4"/>
        <v>13</v>
      </c>
      <c r="B23" s="37" t="s">
        <v>444</v>
      </c>
      <c r="C23" s="79" t="str">
        <f>VLOOKUP($B23,ЗАТРАТЫ,COLUMN(Справочники!D:D)-1,FALSE)</f>
        <v>Расходные материалы для компьютерной и офисной техники</v>
      </c>
      <c r="D23" s="775">
        <f t="shared" si="2"/>
        <v>0</v>
      </c>
      <c r="E23" s="190"/>
      <c r="F23" s="213"/>
      <c r="G23" s="213"/>
      <c r="H23" s="213"/>
      <c r="I23" s="213"/>
      <c r="J23" s="213"/>
      <c r="K23" s="213"/>
      <c r="L23" s="213"/>
      <c r="M23" s="213"/>
      <c r="N23" s="213"/>
      <c r="O23" s="220"/>
      <c r="P23" s="220"/>
    </row>
    <row r="24" spans="1:17" outlineLevel="1" x14ac:dyDescent="0.2">
      <c r="A24" s="211">
        <f t="shared" si="4"/>
        <v>14</v>
      </c>
      <c r="B24" s="37" t="s">
        <v>445</v>
      </c>
      <c r="C24" s="79" t="str">
        <f>VLOOKUP($B24,ЗАТРАТЫ,COLUMN(Справочники!D:D)-1,FALSE)</f>
        <v>Запасные части для компьютерной и офисной техники</v>
      </c>
      <c r="D24" s="775">
        <f t="shared" si="2"/>
        <v>0</v>
      </c>
      <c r="E24" s="190"/>
      <c r="F24" s="213"/>
      <c r="G24" s="213"/>
      <c r="H24" s="213"/>
      <c r="I24" s="213"/>
      <c r="J24" s="213"/>
      <c r="K24" s="213"/>
      <c r="L24" s="213"/>
      <c r="M24" s="213"/>
      <c r="N24" s="213"/>
      <c r="O24" s="220"/>
      <c r="P24" s="220"/>
      <c r="Q24" s="1"/>
    </row>
    <row r="25" spans="1:17" outlineLevel="1" x14ac:dyDescent="0.2">
      <c r="A25" s="211">
        <f t="shared" si="4"/>
        <v>15</v>
      </c>
      <c r="B25" s="37" t="s">
        <v>446</v>
      </c>
      <c r="C25" s="79" t="str">
        <f>VLOOKUP($B25,ЗАТРАТЫ,COLUMN(Справочники!D:D)-1,FALSE)</f>
        <v>Хозяйственный инвентарь</v>
      </c>
      <c r="D25" s="775">
        <f t="shared" si="2"/>
        <v>0</v>
      </c>
      <c r="E25" s="190"/>
      <c r="F25" s="213"/>
      <c r="G25" s="213"/>
      <c r="H25" s="213"/>
      <c r="I25" s="213"/>
      <c r="J25" s="213"/>
      <c r="K25" s="213"/>
      <c r="L25" s="213"/>
      <c r="M25" s="213"/>
      <c r="N25" s="213"/>
      <c r="O25" s="220"/>
      <c r="P25" s="220"/>
      <c r="Q25" s="1"/>
    </row>
    <row r="26" spans="1:17" outlineLevel="1" x14ac:dyDescent="0.2">
      <c r="A26" s="211">
        <f t="shared" si="4"/>
        <v>16</v>
      </c>
      <c r="B26" s="37" t="s">
        <v>932</v>
      </c>
      <c r="C26" s="79" t="str">
        <f>VLOOKUP($B26,ЗАТРАТЫ,COLUMN(Справочники!D:D)-1,FALSE)</f>
        <v>Канцелярские товары, бланки</v>
      </c>
      <c r="D26" s="775">
        <f t="shared" si="2"/>
        <v>0</v>
      </c>
      <c r="E26" s="190"/>
      <c r="F26" s="213"/>
      <c r="G26" s="213"/>
      <c r="H26" s="213"/>
      <c r="I26" s="213"/>
      <c r="J26" s="213"/>
      <c r="K26" s="213"/>
      <c r="L26" s="213"/>
      <c r="M26" s="213"/>
      <c r="N26" s="213"/>
      <c r="O26" s="220"/>
      <c r="P26" s="220"/>
      <c r="Q26" s="1"/>
    </row>
    <row r="27" spans="1:17" outlineLevel="1" x14ac:dyDescent="0.2">
      <c r="A27" s="211">
        <f t="shared" si="4"/>
        <v>17</v>
      </c>
      <c r="B27" s="37" t="s">
        <v>447</v>
      </c>
      <c r="C27" s="79" t="str">
        <f>VLOOKUP($B27,ЗАТРАТЫ,COLUMN(Справочники!D:D)-1,FALSE)</f>
        <v>Продукты питания</v>
      </c>
      <c r="D27" s="775">
        <f t="shared" si="2"/>
        <v>0</v>
      </c>
      <c r="E27" s="190"/>
      <c r="F27" s="213"/>
      <c r="G27" s="213"/>
      <c r="H27" s="213"/>
      <c r="I27" s="213"/>
      <c r="J27" s="213"/>
      <c r="K27" s="213"/>
      <c r="L27" s="213"/>
      <c r="M27" s="213"/>
      <c r="N27" s="213"/>
      <c r="O27" s="220"/>
      <c r="P27" s="220"/>
      <c r="Q27" s="1"/>
    </row>
    <row r="28" spans="1:17" outlineLevel="1" x14ac:dyDescent="0.2">
      <c r="A28" s="211">
        <f t="shared" si="4"/>
        <v>18</v>
      </c>
      <c r="B28" s="37" t="s">
        <v>933</v>
      </c>
      <c r="C28" s="79" t="str">
        <f>VLOOKUP($B28,ЗАТРАТЫ,COLUMN(Справочники!D:D)-1,FALSE)</f>
        <v>Материалы для службы безопасности</v>
      </c>
      <c r="D28" s="775">
        <f t="shared" si="2"/>
        <v>0</v>
      </c>
      <c r="E28" s="190"/>
      <c r="F28" s="213"/>
      <c r="G28" s="213"/>
      <c r="H28" s="213"/>
      <c r="I28" s="213"/>
      <c r="J28" s="213"/>
      <c r="K28" s="213"/>
      <c r="L28" s="213"/>
      <c r="M28" s="213"/>
      <c r="N28" s="213"/>
      <c r="O28" s="220"/>
      <c r="P28" s="220"/>
      <c r="Q28" s="1"/>
    </row>
    <row r="29" spans="1:17" outlineLevel="1" x14ac:dyDescent="0.2">
      <c r="A29" s="211">
        <f t="shared" si="4"/>
        <v>19</v>
      </c>
      <c r="B29" s="37" t="s">
        <v>31</v>
      </c>
      <c r="C29" s="79" t="str">
        <f>VLOOKUP($B29,ЗАТРАТЫ,COLUMN(Справочники!D:D)-1,FALSE)</f>
        <v>Прочие материалы</v>
      </c>
      <c r="D29" s="775">
        <f t="shared" si="2"/>
        <v>0</v>
      </c>
      <c r="E29" s="190"/>
      <c r="F29" s="213"/>
      <c r="G29" s="213"/>
      <c r="H29" s="213"/>
      <c r="I29" s="213"/>
      <c r="J29" s="213"/>
      <c r="K29" s="213"/>
      <c r="L29" s="213"/>
      <c r="M29" s="213"/>
      <c r="N29" s="213"/>
      <c r="O29" s="220"/>
      <c r="P29" s="220"/>
      <c r="Q29" s="1"/>
    </row>
    <row r="30" spans="1:17" x14ac:dyDescent="0.2">
      <c r="A30" s="211"/>
      <c r="B30" s="37"/>
      <c r="C30" s="774" t="s">
        <v>1064</v>
      </c>
      <c r="D30" s="699">
        <f t="shared" si="2"/>
        <v>0</v>
      </c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20"/>
      <c r="P30" s="220"/>
      <c r="Q30" s="1"/>
    </row>
    <row r="31" spans="1:17" x14ac:dyDescent="0.2">
      <c r="A31" s="211">
        <f>A29+1</f>
        <v>20</v>
      </c>
      <c r="B31" s="37" t="s">
        <v>449</v>
      </c>
      <c r="C31" s="223" t="str">
        <f>VLOOKUP($B31,ЗАТРАТЫ,COLUMN(Справочники!D:D)-1,FALSE)</f>
        <v>Энергоресурсы</v>
      </c>
      <c r="D31" s="701">
        <f t="shared" si="2"/>
        <v>0</v>
      </c>
      <c r="E31" s="166">
        <f t="shared" ref="E31:P31" si="6">SUM(E32)</f>
        <v>0</v>
      </c>
      <c r="F31" s="212">
        <f t="shared" si="6"/>
        <v>0</v>
      </c>
      <c r="G31" s="212">
        <f t="shared" si="6"/>
        <v>0</v>
      </c>
      <c r="H31" s="212">
        <f t="shared" si="6"/>
        <v>0</v>
      </c>
      <c r="I31" s="212">
        <f t="shared" si="6"/>
        <v>0</v>
      </c>
      <c r="J31" s="212">
        <f t="shared" si="6"/>
        <v>0</v>
      </c>
      <c r="K31" s="212">
        <f t="shared" si="6"/>
        <v>0</v>
      </c>
      <c r="L31" s="212">
        <f t="shared" si="6"/>
        <v>0</v>
      </c>
      <c r="M31" s="212">
        <f t="shared" si="6"/>
        <v>0</v>
      </c>
      <c r="N31" s="212">
        <f t="shared" si="6"/>
        <v>0</v>
      </c>
      <c r="O31" s="218">
        <f t="shared" si="6"/>
        <v>0</v>
      </c>
      <c r="P31" s="218">
        <f t="shared" si="6"/>
        <v>0</v>
      </c>
      <c r="Q31" s="1"/>
    </row>
    <row r="32" spans="1:17" outlineLevel="1" x14ac:dyDescent="0.2">
      <c r="A32" s="211">
        <f t="shared" si="4"/>
        <v>21</v>
      </c>
      <c r="B32" s="37" t="s">
        <v>450</v>
      </c>
      <c r="C32" s="79" t="str">
        <f>VLOOKUP($B32,ЗАТРАТЫ,COLUMN(Справочники!D:D)-1,FALSE)</f>
        <v>Электроэнергия</v>
      </c>
      <c r="D32" s="699">
        <f t="shared" si="2"/>
        <v>0</v>
      </c>
      <c r="E32" s="190"/>
      <c r="F32" s="213"/>
      <c r="G32" s="213"/>
      <c r="H32" s="213"/>
      <c r="I32" s="213"/>
      <c r="J32" s="213"/>
      <c r="K32" s="213"/>
      <c r="L32" s="213"/>
      <c r="M32" s="213"/>
      <c r="N32" s="213"/>
      <c r="O32" s="220"/>
      <c r="P32" s="220"/>
      <c r="Q32" s="1"/>
    </row>
    <row r="33" spans="1:17" x14ac:dyDescent="0.2">
      <c r="A33" s="211">
        <f t="shared" si="4"/>
        <v>22</v>
      </c>
      <c r="B33" s="37" t="s">
        <v>453</v>
      </c>
      <c r="C33" s="223" t="str">
        <f>VLOOKUP($B33,ЗАТРАТЫ,COLUMN(Справочники!D:D)-1,FALSE)</f>
        <v>Оплата труда</v>
      </c>
      <c r="D33" s="701">
        <f t="shared" si="2"/>
        <v>0</v>
      </c>
      <c r="E33" s="166">
        <f t="shared" ref="E33:P33" si="7">SUM(E34:E37)</f>
        <v>0</v>
      </c>
      <c r="F33" s="212">
        <f t="shared" si="7"/>
        <v>0</v>
      </c>
      <c r="G33" s="212">
        <f t="shared" si="7"/>
        <v>0</v>
      </c>
      <c r="H33" s="212">
        <f t="shared" si="7"/>
        <v>0</v>
      </c>
      <c r="I33" s="212">
        <f t="shared" si="7"/>
        <v>0</v>
      </c>
      <c r="J33" s="212">
        <f t="shared" si="7"/>
        <v>0</v>
      </c>
      <c r="K33" s="212">
        <f t="shared" si="7"/>
        <v>0</v>
      </c>
      <c r="L33" s="212">
        <f t="shared" si="7"/>
        <v>0</v>
      </c>
      <c r="M33" s="212">
        <f t="shared" si="7"/>
        <v>0</v>
      </c>
      <c r="N33" s="212">
        <f t="shared" si="7"/>
        <v>0</v>
      </c>
      <c r="O33" s="218">
        <f t="shared" si="7"/>
        <v>0</v>
      </c>
      <c r="P33" s="218">
        <f t="shared" si="7"/>
        <v>0</v>
      </c>
      <c r="Q33" s="1"/>
    </row>
    <row r="34" spans="1:17" outlineLevel="1" x14ac:dyDescent="0.2">
      <c r="A34" s="211">
        <f t="shared" si="4"/>
        <v>23</v>
      </c>
      <c r="B34" s="37" t="s">
        <v>454</v>
      </c>
      <c r="C34" s="79" t="str">
        <f>VLOOKUP($B34,ЗАТРАТЫ,COLUMN(Справочники!D:D)-1,FALSE)</f>
        <v>Повременная оплата труда и оклады</v>
      </c>
      <c r="D34" s="699">
        <f t="shared" si="2"/>
        <v>0</v>
      </c>
      <c r="E34" s="190"/>
      <c r="F34" s="213"/>
      <c r="G34" s="213"/>
      <c r="H34" s="213"/>
      <c r="I34" s="213"/>
      <c r="J34" s="213"/>
      <c r="K34" s="213"/>
      <c r="L34" s="213"/>
      <c r="M34" s="213"/>
      <c r="N34" s="213"/>
      <c r="O34" s="220"/>
      <c r="P34" s="220"/>
      <c r="Q34" s="1"/>
    </row>
    <row r="35" spans="1:17" outlineLevel="1" x14ac:dyDescent="0.2">
      <c r="A35" s="211">
        <f t="shared" si="4"/>
        <v>24</v>
      </c>
      <c r="B35" s="37" t="s">
        <v>455</v>
      </c>
      <c r="C35" s="79" t="str">
        <f>VLOOKUP($B35,ЗАТРАТЫ,COLUMN(Справочники!D:D)-1,FALSE)</f>
        <v>Сдельная оплата труда</v>
      </c>
      <c r="D35" s="699">
        <f t="shared" si="2"/>
        <v>0</v>
      </c>
      <c r="E35" s="190"/>
      <c r="F35" s="213"/>
      <c r="G35" s="213"/>
      <c r="H35" s="213"/>
      <c r="I35" s="213"/>
      <c r="J35" s="213"/>
      <c r="K35" s="213"/>
      <c r="L35" s="213"/>
      <c r="M35" s="213"/>
      <c r="N35" s="213"/>
      <c r="O35" s="220"/>
      <c r="P35" s="220"/>
      <c r="Q35" s="1"/>
    </row>
    <row r="36" spans="1:17" outlineLevel="1" x14ac:dyDescent="0.2">
      <c r="A36" s="211">
        <f t="shared" si="4"/>
        <v>25</v>
      </c>
      <c r="B36" s="37" t="s">
        <v>456</v>
      </c>
      <c r="C36" s="79" t="str">
        <f>VLOOKUP($B36,ЗАТРАТЫ,COLUMN(Справочники!D:D)-1,FALSE)</f>
        <v>Премиальная часть</v>
      </c>
      <c r="D36" s="699">
        <f t="shared" si="2"/>
        <v>0</v>
      </c>
      <c r="E36" s="190"/>
      <c r="F36" s="213"/>
      <c r="G36" s="213"/>
      <c r="H36" s="213"/>
      <c r="I36" s="213"/>
      <c r="J36" s="213"/>
      <c r="K36" s="213"/>
      <c r="L36" s="213"/>
      <c r="M36" s="213"/>
      <c r="N36" s="213"/>
      <c r="O36" s="220"/>
      <c r="P36" s="220"/>
      <c r="Q36" s="1"/>
    </row>
    <row r="37" spans="1:17" outlineLevel="1" x14ac:dyDescent="0.2">
      <c r="A37" s="211">
        <f t="shared" si="4"/>
        <v>26</v>
      </c>
      <c r="B37" s="37" t="s">
        <v>457</v>
      </c>
      <c r="C37" s="79" t="str">
        <f>VLOOKUP($B37,ЗАТРАТЫ,COLUMN(Справочники!D:D)-1,FALSE)</f>
        <v>Прочие выплаты персоналу</v>
      </c>
      <c r="D37" s="699">
        <f t="shared" si="2"/>
        <v>0</v>
      </c>
      <c r="E37" s="190">
        <v>0</v>
      </c>
      <c r="F37" s="213"/>
      <c r="G37" s="213"/>
      <c r="H37" s="213"/>
      <c r="I37" s="213"/>
      <c r="J37" s="213"/>
      <c r="K37" s="213"/>
      <c r="L37" s="213"/>
      <c r="M37" s="213"/>
      <c r="N37" s="213"/>
      <c r="O37" s="220"/>
      <c r="P37" s="220"/>
      <c r="Q37" s="1"/>
    </row>
    <row r="38" spans="1:17" x14ac:dyDescent="0.2">
      <c r="A38" s="211">
        <f t="shared" si="4"/>
        <v>27</v>
      </c>
      <c r="B38" s="37" t="s">
        <v>458</v>
      </c>
      <c r="C38" s="223" t="str">
        <f>VLOOKUP($B38,ЗАТРАТЫ,COLUMN(Справочники!D:D)-1,FALSE)</f>
        <v>Социальные налоги</v>
      </c>
      <c r="D38" s="701">
        <f t="shared" si="2"/>
        <v>0</v>
      </c>
      <c r="E38" s="166">
        <f t="shared" ref="E38:P38" si="8">SUM(E39:E42)</f>
        <v>0</v>
      </c>
      <c r="F38" s="212">
        <f t="shared" si="8"/>
        <v>0</v>
      </c>
      <c r="G38" s="212">
        <f t="shared" si="8"/>
        <v>0</v>
      </c>
      <c r="H38" s="212">
        <f t="shared" si="8"/>
        <v>0</v>
      </c>
      <c r="I38" s="212">
        <f t="shared" si="8"/>
        <v>0</v>
      </c>
      <c r="J38" s="212">
        <f t="shared" si="8"/>
        <v>0</v>
      </c>
      <c r="K38" s="212">
        <f t="shared" si="8"/>
        <v>0</v>
      </c>
      <c r="L38" s="212">
        <f t="shared" si="8"/>
        <v>0</v>
      </c>
      <c r="M38" s="212">
        <f t="shared" si="8"/>
        <v>0</v>
      </c>
      <c r="N38" s="212">
        <f t="shared" si="8"/>
        <v>0</v>
      </c>
      <c r="O38" s="218">
        <f t="shared" si="8"/>
        <v>0</v>
      </c>
      <c r="P38" s="218">
        <f t="shared" si="8"/>
        <v>0</v>
      </c>
      <c r="Q38" s="1"/>
    </row>
    <row r="39" spans="1:17" outlineLevel="1" x14ac:dyDescent="0.2">
      <c r="A39" s="211">
        <f t="shared" si="4"/>
        <v>28</v>
      </c>
      <c r="B39" s="37" t="s">
        <v>459</v>
      </c>
      <c r="C39" s="79" t="str">
        <f>VLOOKUP($B39,ЗАТРАТЫ,COLUMN(Справочники!D:D)-1,FALSE)</f>
        <v>Отчисления в пенсионный фонд</v>
      </c>
      <c r="D39" s="699">
        <f t="shared" si="2"/>
        <v>0</v>
      </c>
      <c r="E39" s="190"/>
      <c r="F39" s="213"/>
      <c r="G39" s="213">
        <v>0</v>
      </c>
      <c r="H39" s="213">
        <v>0</v>
      </c>
      <c r="I39" s="213">
        <v>0</v>
      </c>
      <c r="J39" s="213">
        <v>0</v>
      </c>
      <c r="K39" s="213">
        <v>0</v>
      </c>
      <c r="L39" s="213">
        <v>0</v>
      </c>
      <c r="M39" s="213">
        <v>0</v>
      </c>
      <c r="N39" s="213">
        <v>0</v>
      </c>
      <c r="O39" s="220">
        <v>0</v>
      </c>
      <c r="P39" s="220">
        <v>0</v>
      </c>
      <c r="Q39" s="1"/>
    </row>
    <row r="40" spans="1:17" outlineLevel="1" x14ac:dyDescent="0.2">
      <c r="A40" s="211">
        <f t="shared" si="4"/>
        <v>29</v>
      </c>
      <c r="B40" s="37" t="s">
        <v>460</v>
      </c>
      <c r="C40" s="79" t="str">
        <f>VLOOKUP($B40,ЗАТРАТЫ,COLUMN(Справочники!D:D)-1,FALSE)</f>
        <v>Отчисления в фонд социального страхования</v>
      </c>
      <c r="D40" s="699">
        <f t="shared" si="2"/>
        <v>0</v>
      </c>
      <c r="E40" s="190"/>
      <c r="F40" s="213"/>
      <c r="G40" s="213">
        <v>0</v>
      </c>
      <c r="H40" s="213">
        <v>0</v>
      </c>
      <c r="I40" s="213">
        <v>0</v>
      </c>
      <c r="J40" s="213">
        <v>0</v>
      </c>
      <c r="K40" s="213">
        <v>0</v>
      </c>
      <c r="L40" s="213">
        <v>0</v>
      </c>
      <c r="M40" s="213">
        <v>0</v>
      </c>
      <c r="N40" s="213">
        <v>0</v>
      </c>
      <c r="O40" s="220">
        <v>0</v>
      </c>
      <c r="P40" s="220">
        <v>0</v>
      </c>
      <c r="Q40" s="1"/>
    </row>
    <row r="41" spans="1:17" outlineLevel="1" x14ac:dyDescent="0.2">
      <c r="A41" s="211">
        <f t="shared" si="4"/>
        <v>30</v>
      </c>
      <c r="B41" s="37" t="s">
        <v>461</v>
      </c>
      <c r="C41" s="79" t="str">
        <f>VLOOKUP($B41,ЗАТРАТЫ,COLUMN(Справочники!D:D)-1,FALSE)</f>
        <v>Отчисления в Фед. фонд обязат. мед. страхования</v>
      </c>
      <c r="D41" s="699">
        <f t="shared" si="2"/>
        <v>0</v>
      </c>
      <c r="E41" s="190"/>
      <c r="F41" s="213"/>
      <c r="G41" s="213">
        <v>0</v>
      </c>
      <c r="H41" s="213">
        <v>0</v>
      </c>
      <c r="I41" s="213">
        <v>0</v>
      </c>
      <c r="J41" s="213">
        <v>0</v>
      </c>
      <c r="K41" s="213">
        <v>0</v>
      </c>
      <c r="L41" s="213">
        <v>0</v>
      </c>
      <c r="M41" s="213">
        <v>0</v>
      </c>
      <c r="N41" s="213">
        <v>0</v>
      </c>
      <c r="O41" s="220">
        <v>0</v>
      </c>
      <c r="P41" s="220">
        <v>0</v>
      </c>
      <c r="Q41" s="1"/>
    </row>
    <row r="42" spans="1:17" outlineLevel="1" x14ac:dyDescent="0.2">
      <c r="A42" s="211">
        <f t="shared" si="4"/>
        <v>31</v>
      </c>
      <c r="B42" s="37" t="s">
        <v>975</v>
      </c>
      <c r="C42" s="79" t="str">
        <f>VLOOKUP($B42,ЗАТРАТЫ,COLUMN(Справочники!D:D)-1,FALSE)</f>
        <v>Отчисления в Терр. фонд обязат. мед. страхования</v>
      </c>
      <c r="D42" s="699">
        <f t="shared" si="2"/>
        <v>0</v>
      </c>
      <c r="E42" s="190"/>
      <c r="F42" s="213"/>
      <c r="G42" s="213">
        <v>0</v>
      </c>
      <c r="H42" s="213">
        <v>0</v>
      </c>
      <c r="I42" s="213">
        <v>0</v>
      </c>
      <c r="J42" s="213">
        <v>0</v>
      </c>
      <c r="K42" s="213">
        <v>0</v>
      </c>
      <c r="L42" s="213">
        <v>0</v>
      </c>
      <c r="M42" s="213">
        <v>0</v>
      </c>
      <c r="N42" s="213">
        <v>0</v>
      </c>
      <c r="O42" s="220">
        <v>0</v>
      </c>
      <c r="P42" s="220">
        <v>0</v>
      </c>
      <c r="Q42" s="1"/>
    </row>
    <row r="43" spans="1:17" x14ac:dyDescent="0.2">
      <c r="A43" s="211">
        <f t="shared" si="4"/>
        <v>32</v>
      </c>
      <c r="B43" s="37" t="s">
        <v>462</v>
      </c>
      <c r="C43" s="223" t="str">
        <f>VLOOKUP($B43,ЗАТРАТЫ,COLUMN(Справочники!D:D)-1,FALSE)</f>
        <v>Услуги сторонних организаций</v>
      </c>
      <c r="D43" s="701">
        <f t="shared" si="2"/>
        <v>0</v>
      </c>
      <c r="E43" s="166">
        <f t="shared" ref="E43:P43" si="9">SUM(E44,E49,E50,E51,E52,E53,E54,E58,E59,E63,E66:E74)</f>
        <v>0</v>
      </c>
      <c r="F43" s="212">
        <f t="shared" si="9"/>
        <v>0</v>
      </c>
      <c r="G43" s="212">
        <f t="shared" si="9"/>
        <v>0</v>
      </c>
      <c r="H43" s="212">
        <f t="shared" si="9"/>
        <v>0</v>
      </c>
      <c r="I43" s="212">
        <f t="shared" si="9"/>
        <v>0</v>
      </c>
      <c r="J43" s="212">
        <f t="shared" si="9"/>
        <v>0</v>
      </c>
      <c r="K43" s="212">
        <f t="shared" si="9"/>
        <v>0</v>
      </c>
      <c r="L43" s="212">
        <f t="shared" si="9"/>
        <v>0</v>
      </c>
      <c r="M43" s="212">
        <f t="shared" si="9"/>
        <v>0</v>
      </c>
      <c r="N43" s="212">
        <f t="shared" si="9"/>
        <v>0</v>
      </c>
      <c r="O43" s="218">
        <f t="shared" si="9"/>
        <v>0</v>
      </c>
      <c r="P43" s="218">
        <f t="shared" si="9"/>
        <v>0</v>
      </c>
      <c r="Q43" s="1"/>
    </row>
    <row r="44" spans="1:17" outlineLevel="1" x14ac:dyDescent="0.2">
      <c r="A44" s="211">
        <f t="shared" si="4"/>
        <v>33</v>
      </c>
      <c r="B44" s="37" t="s">
        <v>464</v>
      </c>
      <c r="C44" s="224" t="str">
        <f>VLOOKUP($B44,ЗАТРАТЫ,COLUMN(Справочники!D:D)-1,FALSE)</f>
        <v xml:space="preserve">Аренда </v>
      </c>
      <c r="D44" s="702">
        <f t="shared" si="2"/>
        <v>0</v>
      </c>
      <c r="E44" s="163">
        <f t="shared" ref="E44:P44" si="10">SUM(E45:E48)</f>
        <v>0</v>
      </c>
      <c r="F44" s="214">
        <f t="shared" si="10"/>
        <v>0</v>
      </c>
      <c r="G44" s="214">
        <f t="shared" si="10"/>
        <v>0</v>
      </c>
      <c r="H44" s="214">
        <f t="shared" si="10"/>
        <v>0</v>
      </c>
      <c r="I44" s="214">
        <f t="shared" si="10"/>
        <v>0</v>
      </c>
      <c r="J44" s="214">
        <f t="shared" si="10"/>
        <v>0</v>
      </c>
      <c r="K44" s="214">
        <f t="shared" si="10"/>
        <v>0</v>
      </c>
      <c r="L44" s="214">
        <f t="shared" si="10"/>
        <v>0</v>
      </c>
      <c r="M44" s="214">
        <f t="shared" si="10"/>
        <v>0</v>
      </c>
      <c r="N44" s="214">
        <f t="shared" si="10"/>
        <v>0</v>
      </c>
      <c r="O44" s="215">
        <f t="shared" si="10"/>
        <v>0</v>
      </c>
      <c r="P44" s="215">
        <f t="shared" si="10"/>
        <v>0</v>
      </c>
      <c r="Q44" s="1"/>
    </row>
    <row r="45" spans="1:17" outlineLevel="2" x14ac:dyDescent="0.2">
      <c r="A45" s="211">
        <f t="shared" si="4"/>
        <v>34</v>
      </c>
      <c r="B45" s="37" t="s">
        <v>277</v>
      </c>
      <c r="C45" s="222" t="str">
        <f>VLOOKUP($B45,ЗАТРАТЫ,COLUMN(Справочники!D:D)-1,FALSE)</f>
        <v>аренда земли</v>
      </c>
      <c r="D45" s="700">
        <f t="shared" si="2"/>
        <v>0</v>
      </c>
      <c r="E45" s="190">
        <v>0</v>
      </c>
      <c r="F45" s="213">
        <v>0</v>
      </c>
      <c r="G45" s="213"/>
      <c r="H45" s="213"/>
      <c r="I45" s="213"/>
      <c r="J45" s="213"/>
      <c r="K45" s="213"/>
      <c r="L45" s="213"/>
      <c r="M45" s="213"/>
      <c r="N45" s="213"/>
      <c r="O45" s="220"/>
      <c r="P45" s="220"/>
      <c r="Q45" s="1"/>
    </row>
    <row r="46" spans="1:17" outlineLevel="2" x14ac:dyDescent="0.2">
      <c r="A46" s="211">
        <f t="shared" si="4"/>
        <v>35</v>
      </c>
      <c r="B46" s="37" t="s">
        <v>278</v>
      </c>
      <c r="C46" s="222" t="str">
        <f>VLOOKUP($B46,ЗАТРАТЫ,COLUMN(Справочники!D:D)-1,FALSE)</f>
        <v>аренда зданий и сооружений</v>
      </c>
      <c r="D46" s="700">
        <f t="shared" si="2"/>
        <v>0</v>
      </c>
      <c r="E46" s="190">
        <v>0</v>
      </c>
      <c r="F46" s="213">
        <v>0</v>
      </c>
      <c r="G46" s="213"/>
      <c r="H46" s="213"/>
      <c r="I46" s="213"/>
      <c r="J46" s="213"/>
      <c r="K46" s="213"/>
      <c r="L46" s="213"/>
      <c r="M46" s="213"/>
      <c r="N46" s="213"/>
      <c r="O46" s="220"/>
      <c r="P46" s="220"/>
      <c r="Q46" s="1"/>
    </row>
    <row r="47" spans="1:17" outlineLevel="2" x14ac:dyDescent="0.2">
      <c r="A47" s="211">
        <f t="shared" si="4"/>
        <v>36</v>
      </c>
      <c r="B47" s="37" t="s">
        <v>279</v>
      </c>
      <c r="C47" s="222" t="str">
        <f>VLOOKUP($B47,ЗАТРАТЫ,COLUMN(Справочники!D:D)-1,FALSE)</f>
        <v>аренда транспорта</v>
      </c>
      <c r="D47" s="700">
        <f t="shared" si="2"/>
        <v>0</v>
      </c>
      <c r="E47" s="190">
        <v>0</v>
      </c>
      <c r="F47" s="213">
        <v>0</v>
      </c>
      <c r="G47" s="213"/>
      <c r="H47" s="213"/>
      <c r="I47" s="213"/>
      <c r="J47" s="213"/>
      <c r="K47" s="213"/>
      <c r="L47" s="213"/>
      <c r="M47" s="213"/>
      <c r="N47" s="213"/>
      <c r="O47" s="220"/>
      <c r="P47" s="220"/>
      <c r="Q47" s="1"/>
    </row>
    <row r="48" spans="1:17" outlineLevel="2" x14ac:dyDescent="0.2">
      <c r="A48" s="211">
        <f t="shared" si="4"/>
        <v>37</v>
      </c>
      <c r="B48" s="37" t="s">
        <v>280</v>
      </c>
      <c r="C48" s="222" t="str">
        <f>VLOOKUP($B48,ЗАТРАТЫ,COLUMN(Справочники!D:D)-1,FALSE)</f>
        <v>прочая аренда</v>
      </c>
      <c r="D48" s="700">
        <f t="shared" si="2"/>
        <v>0</v>
      </c>
      <c r="E48" s="190"/>
      <c r="F48" s="213"/>
      <c r="G48" s="213"/>
      <c r="H48" s="213"/>
      <c r="I48" s="213"/>
      <c r="J48" s="213"/>
      <c r="K48" s="213"/>
      <c r="L48" s="213"/>
      <c r="M48" s="213"/>
      <c r="N48" s="213"/>
      <c r="O48" s="220"/>
      <c r="P48" s="220"/>
      <c r="Q48" s="1"/>
    </row>
    <row r="49" spans="1:17" outlineLevel="1" x14ac:dyDescent="0.2">
      <c r="A49" s="211">
        <f t="shared" si="4"/>
        <v>38</v>
      </c>
      <c r="B49" s="37" t="s">
        <v>465</v>
      </c>
      <c r="C49" s="79" t="str">
        <f>VLOOKUP($B49,ЗАТРАТЫ,COLUMN(Справочники!D:D)-1,FALSE)</f>
        <v>Услуги по ремонту зданий и сооружений</v>
      </c>
      <c r="D49" s="699">
        <f t="shared" si="2"/>
        <v>0</v>
      </c>
      <c r="E49" s="190"/>
      <c r="F49" s="213"/>
      <c r="G49" s="213"/>
      <c r="H49" s="213"/>
      <c r="I49" s="213"/>
      <c r="J49" s="213"/>
      <c r="K49" s="213"/>
      <c r="L49" s="213"/>
      <c r="M49" s="213"/>
      <c r="N49" s="213"/>
      <c r="O49" s="220"/>
      <c r="P49" s="220"/>
      <c r="Q49" s="1"/>
    </row>
    <row r="50" spans="1:17" outlineLevel="1" x14ac:dyDescent="0.2">
      <c r="A50" s="211">
        <f t="shared" si="4"/>
        <v>39</v>
      </c>
      <c r="B50" s="37" t="s">
        <v>466</v>
      </c>
      <c r="C50" s="79" t="str">
        <f>VLOOKUP($B50,ЗАТРАТЫ,COLUMN(Справочники!D:D)-1,FALSE)</f>
        <v>Услуги по ремонту и обслуживанию производственного оборудования</v>
      </c>
      <c r="D50" s="699">
        <f t="shared" si="2"/>
        <v>0</v>
      </c>
      <c r="E50" s="190"/>
      <c r="F50" s="213"/>
      <c r="G50" s="213"/>
      <c r="H50" s="213"/>
      <c r="I50" s="213"/>
      <c r="J50" s="213"/>
      <c r="K50" s="213"/>
      <c r="L50" s="213"/>
      <c r="M50" s="213"/>
      <c r="N50" s="213"/>
      <c r="O50" s="220"/>
      <c r="P50" s="220"/>
      <c r="Q50" s="1"/>
    </row>
    <row r="51" spans="1:17" outlineLevel="1" x14ac:dyDescent="0.2">
      <c r="A51" s="211">
        <f t="shared" si="4"/>
        <v>40</v>
      </c>
      <c r="B51" s="37" t="s">
        <v>467</v>
      </c>
      <c r="C51" s="79" t="str">
        <f>VLOOKUP($B51,ЗАТРАТЫ,COLUMN(Справочники!D:D)-1,FALSE)</f>
        <v>Услуги по ремонту транспортных средств</v>
      </c>
      <c r="D51" s="699">
        <f t="shared" si="2"/>
        <v>0</v>
      </c>
      <c r="E51" s="190"/>
      <c r="F51" s="213"/>
      <c r="G51" s="213"/>
      <c r="H51" s="213"/>
      <c r="I51" s="213"/>
      <c r="J51" s="213"/>
      <c r="K51" s="213"/>
      <c r="L51" s="213"/>
      <c r="M51" s="213"/>
      <c r="N51" s="213"/>
      <c r="O51" s="220"/>
      <c r="P51" s="220"/>
      <c r="Q51" s="1"/>
    </row>
    <row r="52" spans="1:17" outlineLevel="1" x14ac:dyDescent="0.2">
      <c r="A52" s="211">
        <f t="shared" si="4"/>
        <v>41</v>
      </c>
      <c r="B52" s="37" t="s">
        <v>469</v>
      </c>
      <c r="C52" s="79" t="str">
        <f>VLOOKUP($B52,ЗАТРАТЫ,COLUMN(Справочники!D:D)-1,FALSE)</f>
        <v>Услуги по ремонту и обслуживанию компьютерной и офисной техники</v>
      </c>
      <c r="D52" s="699">
        <f t="shared" si="2"/>
        <v>0</v>
      </c>
      <c r="E52" s="190">
        <v>0</v>
      </c>
      <c r="F52" s="213"/>
      <c r="G52" s="213"/>
      <c r="H52" s="213"/>
      <c r="I52" s="213"/>
      <c r="J52" s="213"/>
      <c r="K52" s="213"/>
      <c r="L52" s="213"/>
      <c r="M52" s="213"/>
      <c r="N52" s="213"/>
      <c r="O52" s="220"/>
      <c r="P52" s="220"/>
      <c r="Q52" s="1"/>
    </row>
    <row r="53" spans="1:17" outlineLevel="1" x14ac:dyDescent="0.2">
      <c r="A53" s="211">
        <f t="shared" si="4"/>
        <v>42</v>
      </c>
      <c r="B53" s="37" t="s">
        <v>281</v>
      </c>
      <c r="C53" s="79" t="str">
        <f>VLOOKUP($B53,ЗАТРАТЫ,COLUMN(Справочники!D:D)-1,FALSE)</f>
        <v xml:space="preserve">Услуги по охране  </v>
      </c>
      <c r="D53" s="699">
        <f t="shared" si="2"/>
        <v>0</v>
      </c>
      <c r="E53" s="190">
        <v>0</v>
      </c>
      <c r="F53" s="213"/>
      <c r="G53" s="213"/>
      <c r="H53" s="213"/>
      <c r="I53" s="213"/>
      <c r="J53" s="213"/>
      <c r="K53" s="213"/>
      <c r="L53" s="213"/>
      <c r="M53" s="213"/>
      <c r="N53" s="213"/>
      <c r="O53" s="220"/>
      <c r="P53" s="220"/>
      <c r="Q53" s="1"/>
    </row>
    <row r="54" spans="1:17" outlineLevel="1" x14ac:dyDescent="0.2">
      <c r="A54" s="211">
        <f t="shared" si="4"/>
        <v>43</v>
      </c>
      <c r="B54" s="37" t="s">
        <v>282</v>
      </c>
      <c r="C54" s="79" t="str">
        <f>VLOOKUP($B54,ЗАТРАТЫ,COLUMN(Справочники!D:D)-1,FALSE)</f>
        <v>Услуги связи</v>
      </c>
      <c r="D54" s="699">
        <f t="shared" si="2"/>
        <v>0</v>
      </c>
      <c r="E54" s="163">
        <f t="shared" ref="E54:P54" si="11">SUM(E55:E57)</f>
        <v>0</v>
      </c>
      <c r="F54" s="214">
        <f t="shared" si="11"/>
        <v>0</v>
      </c>
      <c r="G54" s="214">
        <f t="shared" si="11"/>
        <v>0</v>
      </c>
      <c r="H54" s="214">
        <f t="shared" si="11"/>
        <v>0</v>
      </c>
      <c r="I54" s="214">
        <f t="shared" si="11"/>
        <v>0</v>
      </c>
      <c r="J54" s="214">
        <f t="shared" si="11"/>
        <v>0</v>
      </c>
      <c r="K54" s="214">
        <f t="shared" si="11"/>
        <v>0</v>
      </c>
      <c r="L54" s="214">
        <f t="shared" si="11"/>
        <v>0</v>
      </c>
      <c r="M54" s="214">
        <f t="shared" si="11"/>
        <v>0</v>
      </c>
      <c r="N54" s="214">
        <f t="shared" si="11"/>
        <v>0</v>
      </c>
      <c r="O54" s="215">
        <f t="shared" si="11"/>
        <v>0</v>
      </c>
      <c r="P54" s="215">
        <f t="shared" si="11"/>
        <v>0</v>
      </c>
      <c r="Q54" s="1"/>
    </row>
    <row r="55" spans="1:17" outlineLevel="2" x14ac:dyDescent="0.2">
      <c r="A55" s="211">
        <f t="shared" si="4"/>
        <v>44</v>
      </c>
      <c r="B55" s="37" t="s">
        <v>283</v>
      </c>
      <c r="C55" s="222" t="str">
        <f>VLOOKUP($B55,ЗАТРАТЫ,COLUMN(Справочники!D:D)-1,FALSE)</f>
        <v>связь мобильная</v>
      </c>
      <c r="D55" s="700">
        <f t="shared" si="2"/>
        <v>0</v>
      </c>
      <c r="E55" s="190">
        <v>0</v>
      </c>
      <c r="F55" s="213"/>
      <c r="G55" s="213"/>
      <c r="H55" s="213"/>
      <c r="I55" s="213"/>
      <c r="J55" s="213"/>
      <c r="K55" s="213"/>
      <c r="L55" s="213"/>
      <c r="M55" s="213"/>
      <c r="N55" s="213"/>
      <c r="O55" s="220"/>
      <c r="P55" s="220"/>
      <c r="Q55" s="1"/>
    </row>
    <row r="56" spans="1:17" outlineLevel="2" x14ac:dyDescent="0.2">
      <c r="A56" s="211">
        <f t="shared" si="4"/>
        <v>45</v>
      </c>
      <c r="B56" s="37" t="s">
        <v>284</v>
      </c>
      <c r="C56" s="222" t="str">
        <f>VLOOKUP($B56,ЗАТРАТЫ,COLUMN(Справочники!D:D)-1,FALSE)</f>
        <v>связь стационарная</v>
      </c>
      <c r="D56" s="700">
        <f t="shared" si="2"/>
        <v>0</v>
      </c>
      <c r="E56" s="190"/>
      <c r="F56" s="213"/>
      <c r="G56" s="213"/>
      <c r="H56" s="213"/>
      <c r="I56" s="213"/>
      <c r="J56" s="213"/>
      <c r="K56" s="213"/>
      <c r="L56" s="213"/>
      <c r="M56" s="213"/>
      <c r="N56" s="213"/>
      <c r="O56" s="220"/>
      <c r="P56" s="220"/>
      <c r="Q56" s="1"/>
    </row>
    <row r="57" spans="1:17" outlineLevel="2" x14ac:dyDescent="0.2">
      <c r="A57" s="211">
        <f t="shared" si="4"/>
        <v>46</v>
      </c>
      <c r="B57" s="37" t="s">
        <v>285</v>
      </c>
      <c r="C57" s="222" t="str">
        <f>VLOOKUP($B57,ЗАТРАТЫ,COLUMN(Справочники!D:D)-1,FALSE)</f>
        <v>интернет</v>
      </c>
      <c r="D57" s="700">
        <f t="shared" si="2"/>
        <v>0</v>
      </c>
      <c r="E57" s="190">
        <v>0</v>
      </c>
      <c r="F57" s="213"/>
      <c r="G57" s="213"/>
      <c r="H57" s="213"/>
      <c r="I57" s="213"/>
      <c r="J57" s="213"/>
      <c r="K57" s="213"/>
      <c r="L57" s="213"/>
      <c r="M57" s="213"/>
      <c r="N57" s="213"/>
      <c r="O57" s="220"/>
      <c r="P57" s="220"/>
      <c r="Q57" s="1"/>
    </row>
    <row r="58" spans="1:17" outlineLevel="1" x14ac:dyDescent="0.2">
      <c r="A58" s="211">
        <f t="shared" si="4"/>
        <v>47</v>
      </c>
      <c r="B58" s="37" t="s">
        <v>286</v>
      </c>
      <c r="C58" s="224" t="str">
        <f>VLOOKUP($B58,ЗАТРАТЫ,COLUMN(Справочники!D:D)-1,FALSE)</f>
        <v>Коммунальные услуги</v>
      </c>
      <c r="D58" s="702">
        <f t="shared" si="2"/>
        <v>0</v>
      </c>
      <c r="E58" s="190"/>
      <c r="F58" s="213"/>
      <c r="G58" s="213"/>
      <c r="H58" s="213"/>
      <c r="I58" s="213"/>
      <c r="J58" s="213"/>
      <c r="K58" s="213"/>
      <c r="L58" s="213"/>
      <c r="M58" s="213"/>
      <c r="N58" s="213"/>
      <c r="O58" s="220"/>
      <c r="P58" s="220"/>
      <c r="Q58" s="1"/>
    </row>
    <row r="59" spans="1:17" outlineLevel="1" x14ac:dyDescent="0.2">
      <c r="A59" s="211">
        <f t="shared" si="4"/>
        <v>48</v>
      </c>
      <c r="B59" s="37" t="s">
        <v>287</v>
      </c>
      <c r="C59" s="224" t="str">
        <f>VLOOKUP($B59,ЗАТРАТЫ,COLUMN(Справочники!D:D)-1,FALSE)</f>
        <v>Транспортные услуги</v>
      </c>
      <c r="D59" s="702">
        <f t="shared" si="2"/>
        <v>0</v>
      </c>
      <c r="E59" s="163">
        <f t="shared" ref="E59:P59" si="12">SUM(E60:E62)</f>
        <v>0</v>
      </c>
      <c r="F59" s="214">
        <f t="shared" si="12"/>
        <v>0</v>
      </c>
      <c r="G59" s="214">
        <f t="shared" si="12"/>
        <v>0</v>
      </c>
      <c r="H59" s="214">
        <f t="shared" si="12"/>
        <v>0</v>
      </c>
      <c r="I59" s="214">
        <f t="shared" si="12"/>
        <v>0</v>
      </c>
      <c r="J59" s="214">
        <f t="shared" si="12"/>
        <v>0</v>
      </c>
      <c r="K59" s="214">
        <f t="shared" si="12"/>
        <v>0</v>
      </c>
      <c r="L59" s="214">
        <f t="shared" si="12"/>
        <v>0</v>
      </c>
      <c r="M59" s="214">
        <f t="shared" si="12"/>
        <v>0</v>
      </c>
      <c r="N59" s="214">
        <f t="shared" si="12"/>
        <v>0</v>
      </c>
      <c r="O59" s="215">
        <f t="shared" si="12"/>
        <v>0</v>
      </c>
      <c r="P59" s="215">
        <f t="shared" si="12"/>
        <v>0</v>
      </c>
      <c r="Q59" s="1"/>
    </row>
    <row r="60" spans="1:17" outlineLevel="2" x14ac:dyDescent="0.2">
      <c r="A60" s="211">
        <f t="shared" si="4"/>
        <v>49</v>
      </c>
      <c r="B60" s="37" t="s">
        <v>288</v>
      </c>
      <c r="C60" s="222" t="str">
        <f>VLOOKUP($B60,ЗАТРАТЫ,COLUMN(Справочники!D:D)-1,FALSE)</f>
        <v>транспортные услуги внутри страны</v>
      </c>
      <c r="D60" s="700">
        <f t="shared" si="2"/>
        <v>0</v>
      </c>
      <c r="E60" s="190"/>
      <c r="F60" s="213"/>
      <c r="G60" s="213"/>
      <c r="H60" s="213"/>
      <c r="I60" s="213"/>
      <c r="J60" s="213"/>
      <c r="K60" s="213"/>
      <c r="L60" s="213"/>
      <c r="M60" s="213"/>
      <c r="N60" s="213"/>
      <c r="O60" s="220"/>
      <c r="P60" s="220"/>
      <c r="Q60" s="1"/>
    </row>
    <row r="61" spans="1:17" outlineLevel="2" x14ac:dyDescent="0.2">
      <c r="A61" s="211">
        <f t="shared" si="4"/>
        <v>50</v>
      </c>
      <c r="B61" s="37" t="s">
        <v>289</v>
      </c>
      <c r="C61" s="222" t="str">
        <f>VLOOKUP($B61,ЗАТРАТЫ,COLUMN(Справочники!D:D)-1,FALSE)</f>
        <v>транспортные услуги при экспортных перевозках</v>
      </c>
      <c r="D61" s="700">
        <f t="shared" si="2"/>
        <v>0</v>
      </c>
      <c r="E61" s="190">
        <v>0</v>
      </c>
      <c r="F61" s="213"/>
      <c r="G61" s="213"/>
      <c r="H61" s="213"/>
      <c r="I61" s="213"/>
      <c r="J61" s="213"/>
      <c r="K61" s="213"/>
      <c r="L61" s="213"/>
      <c r="M61" s="213"/>
      <c r="N61" s="213"/>
      <c r="O61" s="220"/>
      <c r="P61" s="220"/>
      <c r="Q61" s="1"/>
    </row>
    <row r="62" spans="1:17" outlineLevel="2" x14ac:dyDescent="0.2">
      <c r="A62" s="211">
        <f t="shared" si="4"/>
        <v>51</v>
      </c>
      <c r="B62" s="37" t="s">
        <v>290</v>
      </c>
      <c r="C62" s="222" t="str">
        <f>VLOOKUP($B62,ЗАТРАТЫ,COLUMN(Справочники!D:D)-1,FALSE)</f>
        <v xml:space="preserve">транспортные услуги при  импортных перевозках </v>
      </c>
      <c r="D62" s="700">
        <f t="shared" si="2"/>
        <v>0</v>
      </c>
      <c r="E62" s="190">
        <v>0</v>
      </c>
      <c r="F62" s="213"/>
      <c r="G62" s="213"/>
      <c r="H62" s="213"/>
      <c r="I62" s="213"/>
      <c r="J62" s="213"/>
      <c r="K62" s="213"/>
      <c r="L62" s="213"/>
      <c r="M62" s="213"/>
      <c r="N62" s="213"/>
      <c r="O62" s="220"/>
      <c r="P62" s="220"/>
      <c r="Q62" s="1"/>
    </row>
    <row r="63" spans="1:17" outlineLevel="1" x14ac:dyDescent="0.2">
      <c r="A63" s="211">
        <f t="shared" si="4"/>
        <v>52</v>
      </c>
      <c r="B63" s="37" t="s">
        <v>291</v>
      </c>
      <c r="C63" s="224" t="str">
        <f>VLOOKUP($B63,ЗАТРАТЫ,COLUMN(Справочники!D:D)-1,FALSE)</f>
        <v>Услуги по таможенному оформлению грузов</v>
      </c>
      <c r="D63" s="702">
        <f t="shared" si="2"/>
        <v>0</v>
      </c>
      <c r="E63" s="163">
        <f t="shared" ref="E63:P63" si="13">SUM(E64:E65)</f>
        <v>0</v>
      </c>
      <c r="F63" s="214">
        <f t="shared" si="13"/>
        <v>0</v>
      </c>
      <c r="G63" s="214">
        <f t="shared" si="13"/>
        <v>0</v>
      </c>
      <c r="H63" s="214">
        <f t="shared" si="13"/>
        <v>0</v>
      </c>
      <c r="I63" s="214">
        <f t="shared" si="13"/>
        <v>0</v>
      </c>
      <c r="J63" s="214">
        <f t="shared" si="13"/>
        <v>0</v>
      </c>
      <c r="K63" s="214">
        <f t="shared" si="13"/>
        <v>0</v>
      </c>
      <c r="L63" s="214">
        <f t="shared" si="13"/>
        <v>0</v>
      </c>
      <c r="M63" s="214">
        <f t="shared" si="13"/>
        <v>0</v>
      </c>
      <c r="N63" s="214">
        <f t="shared" si="13"/>
        <v>0</v>
      </c>
      <c r="O63" s="215">
        <f t="shared" si="13"/>
        <v>0</v>
      </c>
      <c r="P63" s="215">
        <f t="shared" si="13"/>
        <v>0</v>
      </c>
      <c r="Q63" s="1"/>
    </row>
    <row r="64" spans="1:17" outlineLevel="2" x14ac:dyDescent="0.2">
      <c r="A64" s="211">
        <f t="shared" si="4"/>
        <v>53</v>
      </c>
      <c r="B64" s="37" t="s">
        <v>292</v>
      </c>
      <c r="C64" s="222" t="str">
        <f>VLOOKUP($B64,ЗАТРАТЫ,COLUMN(Справочники!D:D)-1,FALSE)</f>
        <v>услуги по оформлению импорта</v>
      </c>
      <c r="D64" s="700">
        <f t="shared" si="2"/>
        <v>0</v>
      </c>
      <c r="E64" s="190">
        <v>0</v>
      </c>
      <c r="F64" s="213">
        <v>0</v>
      </c>
      <c r="G64" s="213">
        <v>0</v>
      </c>
      <c r="H64" s="213">
        <v>0</v>
      </c>
      <c r="I64" s="213">
        <v>0</v>
      </c>
      <c r="J64" s="213">
        <v>0</v>
      </c>
      <c r="K64" s="213">
        <v>0</v>
      </c>
      <c r="L64" s="213">
        <v>0</v>
      </c>
      <c r="M64" s="213">
        <v>0</v>
      </c>
      <c r="N64" s="213">
        <v>0</v>
      </c>
      <c r="O64" s="220">
        <v>0</v>
      </c>
      <c r="P64" s="220">
        <v>0</v>
      </c>
      <c r="Q64" s="1"/>
    </row>
    <row r="65" spans="1:17" outlineLevel="2" x14ac:dyDescent="0.2">
      <c r="A65" s="211">
        <f t="shared" si="4"/>
        <v>54</v>
      </c>
      <c r="B65" s="37" t="s">
        <v>293</v>
      </c>
      <c r="C65" s="222" t="str">
        <f>VLOOKUP($B65,ЗАТРАТЫ,COLUMN(Справочники!D:D)-1,FALSE)</f>
        <v>услуги по оформлению экспорта</v>
      </c>
      <c r="D65" s="700">
        <f t="shared" si="2"/>
        <v>0</v>
      </c>
      <c r="E65" s="190">
        <v>0</v>
      </c>
      <c r="F65" s="213">
        <v>0</v>
      </c>
      <c r="G65" s="213">
        <v>0</v>
      </c>
      <c r="H65" s="213">
        <v>0</v>
      </c>
      <c r="I65" s="213">
        <v>0</v>
      </c>
      <c r="J65" s="213">
        <v>0</v>
      </c>
      <c r="K65" s="213">
        <v>0</v>
      </c>
      <c r="L65" s="213">
        <v>0</v>
      </c>
      <c r="M65" s="213">
        <v>0</v>
      </c>
      <c r="N65" s="213">
        <v>0</v>
      </c>
      <c r="O65" s="220">
        <v>0</v>
      </c>
      <c r="P65" s="220">
        <v>0</v>
      </c>
      <c r="Q65" s="1"/>
    </row>
    <row r="66" spans="1:17" outlineLevel="1" x14ac:dyDescent="0.2">
      <c r="A66" s="211">
        <f t="shared" si="4"/>
        <v>55</v>
      </c>
      <c r="B66" s="37" t="s">
        <v>294</v>
      </c>
      <c r="C66" s="224" t="str">
        <f>VLOOKUP($B66,ЗАТРАТЫ,COLUMN(Справочники!D:D)-1,FALSE)</f>
        <v>Аудиторские услуги</v>
      </c>
      <c r="D66" s="702">
        <f t="shared" si="2"/>
        <v>0</v>
      </c>
      <c r="E66" s="190">
        <v>0</v>
      </c>
      <c r="F66" s="213">
        <v>0</v>
      </c>
      <c r="G66" s="213">
        <v>0</v>
      </c>
      <c r="H66" s="213">
        <v>0</v>
      </c>
      <c r="I66" s="213">
        <v>0</v>
      </c>
      <c r="J66" s="213">
        <v>0</v>
      </c>
      <c r="K66" s="213">
        <v>0</v>
      </c>
      <c r="L66" s="213">
        <v>0</v>
      </c>
      <c r="M66" s="213">
        <v>0</v>
      </c>
      <c r="N66" s="213">
        <v>0</v>
      </c>
      <c r="O66" s="220">
        <v>0</v>
      </c>
      <c r="P66" s="220">
        <v>0</v>
      </c>
      <c r="Q66" s="1"/>
    </row>
    <row r="67" spans="1:17" outlineLevel="1" x14ac:dyDescent="0.2">
      <c r="A67" s="211">
        <f t="shared" si="4"/>
        <v>56</v>
      </c>
      <c r="B67" s="37" t="s">
        <v>295</v>
      </c>
      <c r="C67" s="224" t="str">
        <f>VLOOKUP($B67,ЗАТРАТЫ,COLUMN(Справочники!D:D)-1,FALSE)</f>
        <v>Услуги органов сертификации и стандартизации</v>
      </c>
      <c r="D67" s="702">
        <f t="shared" si="2"/>
        <v>0</v>
      </c>
      <c r="E67" s="190"/>
      <c r="F67" s="213"/>
      <c r="G67" s="213">
        <v>0</v>
      </c>
      <c r="H67" s="213">
        <v>0</v>
      </c>
      <c r="I67" s="213">
        <v>0</v>
      </c>
      <c r="J67" s="213">
        <v>0</v>
      </c>
      <c r="K67" s="213">
        <v>0</v>
      </c>
      <c r="L67" s="213">
        <v>0</v>
      </c>
      <c r="M67" s="213">
        <v>0</v>
      </c>
      <c r="N67" s="213">
        <v>0</v>
      </c>
      <c r="O67" s="220">
        <v>0</v>
      </c>
      <c r="P67" s="220">
        <v>0</v>
      </c>
      <c r="Q67" s="1"/>
    </row>
    <row r="68" spans="1:17" outlineLevel="1" x14ac:dyDescent="0.2">
      <c r="A68" s="211">
        <f t="shared" si="4"/>
        <v>57</v>
      </c>
      <c r="B68" s="37" t="s">
        <v>296</v>
      </c>
      <c r="C68" s="224" t="str">
        <f>VLOOKUP($B68,ЗАТРАТЫ,COLUMN(Справочники!D:D)-1,FALSE)</f>
        <v>Юридические услуги</v>
      </c>
      <c r="D68" s="702">
        <f t="shared" si="2"/>
        <v>0</v>
      </c>
      <c r="E68" s="190">
        <v>0</v>
      </c>
      <c r="F68" s="213">
        <v>0</v>
      </c>
      <c r="G68" s="213">
        <v>0</v>
      </c>
      <c r="H68" s="213">
        <v>0</v>
      </c>
      <c r="I68" s="213">
        <v>0</v>
      </c>
      <c r="J68" s="213">
        <v>0</v>
      </c>
      <c r="K68" s="213">
        <v>0</v>
      </c>
      <c r="L68" s="213">
        <v>0</v>
      </c>
      <c r="M68" s="213">
        <v>0</v>
      </c>
      <c r="N68" s="213">
        <v>0</v>
      </c>
      <c r="O68" s="220">
        <v>0</v>
      </c>
      <c r="P68" s="220">
        <v>0</v>
      </c>
      <c r="Q68" s="1"/>
    </row>
    <row r="69" spans="1:17" outlineLevel="1" x14ac:dyDescent="0.2">
      <c r="A69" s="211">
        <f t="shared" si="4"/>
        <v>58</v>
      </c>
      <c r="B69" s="37" t="s">
        <v>297</v>
      </c>
      <c r="C69" s="224" t="str">
        <f>VLOOKUP($B69,ЗАТРАТЫ,COLUMN(Справочники!D:D)-1,FALSE)</f>
        <v>Информационные услуги</v>
      </c>
      <c r="D69" s="702">
        <f t="shared" si="2"/>
        <v>0</v>
      </c>
      <c r="E69" s="190">
        <v>0</v>
      </c>
      <c r="F69" s="213">
        <v>0</v>
      </c>
      <c r="G69" s="213">
        <v>0</v>
      </c>
      <c r="H69" s="213">
        <v>0</v>
      </c>
      <c r="I69" s="213">
        <v>0</v>
      </c>
      <c r="J69" s="213">
        <v>0</v>
      </c>
      <c r="K69" s="213">
        <v>0</v>
      </c>
      <c r="L69" s="213">
        <v>0</v>
      </c>
      <c r="M69" s="213">
        <v>0</v>
      </c>
      <c r="N69" s="213">
        <v>0</v>
      </c>
      <c r="O69" s="220">
        <v>0</v>
      </c>
      <c r="P69" s="220">
        <v>0</v>
      </c>
      <c r="Q69" s="1"/>
    </row>
    <row r="70" spans="1:17" outlineLevel="1" x14ac:dyDescent="0.2">
      <c r="A70" s="211">
        <f t="shared" si="4"/>
        <v>59</v>
      </c>
      <c r="B70" s="37" t="s">
        <v>298</v>
      </c>
      <c r="C70" s="224" t="str">
        <f>VLOOKUP($B70,ЗАТРАТЫ,COLUMN(Справочники!D:D)-1,FALSE)</f>
        <v>Консультационные услуги</v>
      </c>
      <c r="D70" s="702">
        <f t="shared" si="2"/>
        <v>0</v>
      </c>
      <c r="E70" s="190">
        <v>0</v>
      </c>
      <c r="F70" s="213">
        <v>0</v>
      </c>
      <c r="G70" s="213">
        <v>0</v>
      </c>
      <c r="H70" s="213">
        <v>0</v>
      </c>
      <c r="I70" s="213">
        <v>0</v>
      </c>
      <c r="J70" s="213">
        <v>0</v>
      </c>
      <c r="K70" s="213">
        <v>0</v>
      </c>
      <c r="L70" s="213">
        <v>0</v>
      </c>
      <c r="M70" s="213">
        <v>0</v>
      </c>
      <c r="N70" s="213">
        <v>0</v>
      </c>
      <c r="O70" s="220">
        <v>0</v>
      </c>
      <c r="P70" s="220">
        <v>0</v>
      </c>
      <c r="Q70" s="1"/>
    </row>
    <row r="71" spans="1:17" outlineLevel="1" x14ac:dyDescent="0.2">
      <c r="A71" s="211">
        <f t="shared" si="4"/>
        <v>60</v>
      </c>
      <c r="B71" s="37" t="s">
        <v>299</v>
      </c>
      <c r="C71" s="224" t="str">
        <f>VLOOKUP($B71,ЗАТРАТЫ,COLUMN(Справочники!D:D)-1,FALSE)</f>
        <v>Страхование</v>
      </c>
      <c r="D71" s="702">
        <f t="shared" si="2"/>
        <v>0</v>
      </c>
      <c r="E71" s="190">
        <v>0</v>
      </c>
      <c r="F71" s="213">
        <v>0</v>
      </c>
      <c r="G71" s="213">
        <v>0</v>
      </c>
      <c r="H71" s="213">
        <v>0</v>
      </c>
      <c r="I71" s="213">
        <v>0</v>
      </c>
      <c r="J71" s="213">
        <v>0</v>
      </c>
      <c r="K71" s="213">
        <v>0</v>
      </c>
      <c r="L71" s="213">
        <v>0</v>
      </c>
      <c r="M71" s="213">
        <v>0</v>
      </c>
      <c r="N71" s="213">
        <v>0</v>
      </c>
      <c r="O71" s="220">
        <v>0</v>
      </c>
      <c r="P71" s="220">
        <v>0</v>
      </c>
      <c r="Q71" s="1"/>
    </row>
    <row r="72" spans="1:17" outlineLevel="1" x14ac:dyDescent="0.2">
      <c r="A72" s="211">
        <f t="shared" si="4"/>
        <v>61</v>
      </c>
      <c r="B72" s="37" t="s">
        <v>300</v>
      </c>
      <c r="C72" s="224" t="str">
        <f>VLOOKUP($B72,ЗАТРАТЫ,COLUMN(Справочники!D:D)-1,FALSE)</f>
        <v>Банковские услуги</v>
      </c>
      <c r="D72" s="702">
        <f t="shared" si="2"/>
        <v>0</v>
      </c>
      <c r="E72" s="190">
        <v>0</v>
      </c>
      <c r="F72" s="213">
        <v>0</v>
      </c>
      <c r="G72" s="213">
        <v>0</v>
      </c>
      <c r="H72" s="213">
        <v>0</v>
      </c>
      <c r="I72" s="213">
        <v>0</v>
      </c>
      <c r="J72" s="213">
        <v>0</v>
      </c>
      <c r="K72" s="213">
        <v>0</v>
      </c>
      <c r="L72" s="213">
        <v>0</v>
      </c>
      <c r="M72" s="213">
        <v>0</v>
      </c>
      <c r="N72" s="213">
        <v>0</v>
      </c>
      <c r="O72" s="220">
        <v>0</v>
      </c>
      <c r="P72" s="220">
        <v>0</v>
      </c>
      <c r="Q72" s="1"/>
    </row>
    <row r="73" spans="1:17" outlineLevel="1" x14ac:dyDescent="0.2">
      <c r="A73" s="211">
        <f t="shared" si="4"/>
        <v>62</v>
      </c>
      <c r="B73" s="37" t="s">
        <v>301</v>
      </c>
      <c r="C73" s="224" t="str">
        <f>VLOOKUP($B73,ЗАТРАТЫ,COLUMN(Справочники!D:D)-1,FALSE)</f>
        <v>Услуги почты</v>
      </c>
      <c r="D73" s="702">
        <f t="shared" si="2"/>
        <v>0</v>
      </c>
      <c r="E73" s="190">
        <v>0</v>
      </c>
      <c r="F73" s="213">
        <v>0</v>
      </c>
      <c r="G73" s="213">
        <v>0</v>
      </c>
      <c r="H73" s="213">
        <v>0</v>
      </c>
      <c r="I73" s="213">
        <v>0</v>
      </c>
      <c r="J73" s="213">
        <v>0</v>
      </c>
      <c r="K73" s="213">
        <v>0</v>
      </c>
      <c r="L73" s="213">
        <v>0</v>
      </c>
      <c r="M73" s="213">
        <v>0</v>
      </c>
      <c r="N73" s="213">
        <v>0</v>
      </c>
      <c r="O73" s="220">
        <v>0</v>
      </c>
      <c r="P73" s="220">
        <v>0</v>
      </c>
      <c r="Q73" s="1"/>
    </row>
    <row r="74" spans="1:17" outlineLevel="1" x14ac:dyDescent="0.2">
      <c r="A74" s="211">
        <f t="shared" si="4"/>
        <v>63</v>
      </c>
      <c r="B74" s="37" t="s">
        <v>959</v>
      </c>
      <c r="C74" s="224" t="str">
        <f>VLOOKUP($B74,ЗАТРАТЫ,COLUMN(Справочники!D:D)-1,FALSE)</f>
        <v>Услуги по продвижению и рекламе продукции</v>
      </c>
      <c r="D74" s="702">
        <f t="shared" si="2"/>
        <v>0</v>
      </c>
      <c r="E74" s="190">
        <v>0</v>
      </c>
      <c r="F74" s="213">
        <v>0</v>
      </c>
      <c r="G74" s="213">
        <v>0</v>
      </c>
      <c r="H74" s="213">
        <v>0</v>
      </c>
      <c r="I74" s="213">
        <v>0</v>
      </c>
      <c r="J74" s="213">
        <v>0</v>
      </c>
      <c r="K74" s="213">
        <v>0</v>
      </c>
      <c r="L74" s="213">
        <v>0</v>
      </c>
      <c r="M74" s="213">
        <v>0</v>
      </c>
      <c r="N74" s="213">
        <v>0</v>
      </c>
      <c r="O74" s="220">
        <v>0</v>
      </c>
      <c r="P74" s="220">
        <v>0</v>
      </c>
      <c r="Q74" s="1"/>
    </row>
    <row r="75" spans="1:17" x14ac:dyDescent="0.2">
      <c r="A75" s="211"/>
      <c r="B75" s="37"/>
      <c r="C75" s="774" t="s">
        <v>1064</v>
      </c>
      <c r="D75" s="699">
        <f t="shared" ref="D75:D116" si="14">SUM(E75:P75)</f>
        <v>0</v>
      </c>
      <c r="E75" s="190"/>
      <c r="F75" s="213"/>
      <c r="G75" s="213"/>
      <c r="H75" s="213"/>
      <c r="I75" s="213"/>
      <c r="J75" s="213"/>
      <c r="K75" s="213"/>
      <c r="L75" s="213"/>
      <c r="M75" s="213"/>
      <c r="N75" s="213"/>
      <c r="O75" s="220"/>
      <c r="P75" s="220"/>
      <c r="Q75" s="1"/>
    </row>
    <row r="76" spans="1:17" x14ac:dyDescent="0.2">
      <c r="A76" s="211">
        <f>A74+1</f>
        <v>64</v>
      </c>
      <c r="B76" s="37" t="s">
        <v>481</v>
      </c>
      <c r="C76" s="223" t="str">
        <f>VLOOKUP($B76,ЗАТРАТЫ,COLUMN(Справочники!D:D)-1,FALSE)</f>
        <v>Амортизационные отчисления</v>
      </c>
      <c r="D76" s="701">
        <f t="shared" si="2"/>
        <v>0</v>
      </c>
      <c r="E76" s="166">
        <f t="shared" ref="E76:P76" si="15">SUM(E77:E81)</f>
        <v>0</v>
      </c>
      <c r="F76" s="212">
        <f t="shared" si="15"/>
        <v>0</v>
      </c>
      <c r="G76" s="212">
        <f t="shared" si="15"/>
        <v>0</v>
      </c>
      <c r="H76" s="212">
        <f t="shared" si="15"/>
        <v>0</v>
      </c>
      <c r="I76" s="212">
        <f t="shared" si="15"/>
        <v>0</v>
      </c>
      <c r="J76" s="212">
        <f t="shared" si="15"/>
        <v>0</v>
      </c>
      <c r="K76" s="212">
        <f t="shared" si="15"/>
        <v>0</v>
      </c>
      <c r="L76" s="212">
        <f t="shared" si="15"/>
        <v>0</v>
      </c>
      <c r="M76" s="212">
        <f t="shared" si="15"/>
        <v>0</v>
      </c>
      <c r="N76" s="212">
        <f t="shared" si="15"/>
        <v>0</v>
      </c>
      <c r="O76" s="218">
        <f t="shared" si="15"/>
        <v>0</v>
      </c>
      <c r="P76" s="218">
        <f t="shared" si="15"/>
        <v>0</v>
      </c>
      <c r="Q76" s="1"/>
    </row>
    <row r="77" spans="1:17" outlineLevel="1" x14ac:dyDescent="0.2">
      <c r="A77" s="211">
        <f t="shared" si="4"/>
        <v>65</v>
      </c>
      <c r="B77" s="37" t="s">
        <v>483</v>
      </c>
      <c r="C77" s="79" t="str">
        <f>VLOOKUP($B77,ЗАТРАТЫ,COLUMN(Справочники!D:D)-1,FALSE)</f>
        <v>Амортизация зданий и сооружений</v>
      </c>
      <c r="D77" s="699">
        <f t="shared" si="14"/>
        <v>0</v>
      </c>
      <c r="E77" s="190"/>
      <c r="F77" s="213"/>
      <c r="G77" s="213">
        <v>0</v>
      </c>
      <c r="H77" s="213">
        <v>0</v>
      </c>
      <c r="I77" s="213">
        <v>0</v>
      </c>
      <c r="J77" s="213">
        <v>0</v>
      </c>
      <c r="K77" s="213">
        <v>0</v>
      </c>
      <c r="L77" s="213">
        <v>0</v>
      </c>
      <c r="M77" s="213">
        <v>0</v>
      </c>
      <c r="N77" s="213">
        <v>0</v>
      </c>
      <c r="O77" s="220">
        <v>0</v>
      </c>
      <c r="P77" s="220">
        <v>0</v>
      </c>
      <c r="Q77" s="1"/>
    </row>
    <row r="78" spans="1:17" outlineLevel="1" x14ac:dyDescent="0.2">
      <c r="A78" s="211">
        <f t="shared" si="4"/>
        <v>66</v>
      </c>
      <c r="B78" s="37" t="s">
        <v>302</v>
      </c>
      <c r="C78" s="224" t="str">
        <f>VLOOKUP($B78,ЗАТРАТЫ,COLUMN(Справочники!D:D)-1,FALSE)</f>
        <v>Амортизация производственного оборудования</v>
      </c>
      <c r="D78" s="702">
        <f t="shared" si="14"/>
        <v>0</v>
      </c>
      <c r="E78" s="190"/>
      <c r="F78" s="213"/>
      <c r="G78" s="213">
        <v>0</v>
      </c>
      <c r="H78" s="213">
        <v>0</v>
      </c>
      <c r="I78" s="213">
        <v>0</v>
      </c>
      <c r="J78" s="213">
        <v>0</v>
      </c>
      <c r="K78" s="213">
        <v>0</v>
      </c>
      <c r="L78" s="213">
        <v>0</v>
      </c>
      <c r="M78" s="213">
        <v>0</v>
      </c>
      <c r="N78" s="213">
        <v>0</v>
      </c>
      <c r="O78" s="220">
        <v>0</v>
      </c>
      <c r="P78" s="220">
        <v>0</v>
      </c>
      <c r="Q78" s="1"/>
    </row>
    <row r="79" spans="1:17" outlineLevel="1" x14ac:dyDescent="0.2">
      <c r="A79" s="211">
        <f t="shared" si="4"/>
        <v>67</v>
      </c>
      <c r="B79" s="37" t="s">
        <v>303</v>
      </c>
      <c r="C79" s="224" t="str">
        <f>VLOOKUP($B79,ЗАТРАТЫ,COLUMN(Справочники!D:D)-1,FALSE)</f>
        <v>Амортизация транспортных средств</v>
      </c>
      <c r="D79" s="702">
        <f t="shared" si="14"/>
        <v>0</v>
      </c>
      <c r="E79" s="190"/>
      <c r="F79" s="213"/>
      <c r="G79" s="213">
        <v>0</v>
      </c>
      <c r="H79" s="213">
        <v>0</v>
      </c>
      <c r="I79" s="213">
        <v>0</v>
      </c>
      <c r="J79" s="213">
        <v>0</v>
      </c>
      <c r="K79" s="213">
        <v>0</v>
      </c>
      <c r="L79" s="213">
        <v>0</v>
      </c>
      <c r="M79" s="213">
        <v>0</v>
      </c>
      <c r="N79" s="213">
        <v>0</v>
      </c>
      <c r="O79" s="220">
        <v>0</v>
      </c>
      <c r="P79" s="220">
        <v>0</v>
      </c>
      <c r="Q79" s="1"/>
    </row>
    <row r="80" spans="1:17" outlineLevel="1" x14ac:dyDescent="0.2">
      <c r="A80" s="211">
        <f t="shared" si="4"/>
        <v>68</v>
      </c>
      <c r="B80" s="37" t="s">
        <v>970</v>
      </c>
      <c r="C80" s="224" t="str">
        <f>VLOOKUP($B80,ЗАТРАТЫ,COLUMN(Справочники!D:D)-1,FALSE)</f>
        <v>Амортизация компьютерной и офисной техники</v>
      </c>
      <c r="D80" s="702">
        <f t="shared" si="14"/>
        <v>0</v>
      </c>
      <c r="E80" s="190"/>
      <c r="F80" s="213"/>
      <c r="G80" s="213">
        <v>0</v>
      </c>
      <c r="H80" s="213">
        <v>0</v>
      </c>
      <c r="I80" s="213">
        <v>0</v>
      </c>
      <c r="J80" s="213">
        <v>0</v>
      </c>
      <c r="K80" s="213">
        <v>0</v>
      </c>
      <c r="L80" s="213">
        <v>0</v>
      </c>
      <c r="M80" s="213">
        <v>0</v>
      </c>
      <c r="N80" s="213">
        <v>0</v>
      </c>
      <c r="O80" s="220">
        <v>0</v>
      </c>
      <c r="P80" s="220">
        <v>0</v>
      </c>
      <c r="Q80" s="1"/>
    </row>
    <row r="81" spans="1:17" outlineLevel="1" x14ac:dyDescent="0.2">
      <c r="A81" s="211">
        <f t="shared" si="4"/>
        <v>69</v>
      </c>
      <c r="B81" s="37" t="s">
        <v>304</v>
      </c>
      <c r="C81" s="224" t="str">
        <f>VLOOKUP($B81,ЗАТРАТЫ,COLUMN(Справочники!D:D)-1,FALSE)</f>
        <v>Амортизация нематериальных активов</v>
      </c>
      <c r="D81" s="702">
        <f t="shared" si="14"/>
        <v>0</v>
      </c>
      <c r="E81" s="190"/>
      <c r="F81" s="213"/>
      <c r="G81" s="213">
        <v>0</v>
      </c>
      <c r="H81" s="213">
        <v>0</v>
      </c>
      <c r="I81" s="213">
        <v>0</v>
      </c>
      <c r="J81" s="213">
        <v>0</v>
      </c>
      <c r="K81" s="213">
        <v>0</v>
      </c>
      <c r="L81" s="213">
        <v>0</v>
      </c>
      <c r="M81" s="213">
        <v>0</v>
      </c>
      <c r="N81" s="213">
        <v>0</v>
      </c>
      <c r="O81" s="220">
        <v>0</v>
      </c>
      <c r="P81" s="220">
        <v>0</v>
      </c>
      <c r="Q81" s="1"/>
    </row>
    <row r="82" spans="1:17" x14ac:dyDescent="0.2">
      <c r="A82" s="211">
        <f>A81+1</f>
        <v>70</v>
      </c>
      <c r="B82" s="37" t="s">
        <v>486</v>
      </c>
      <c r="C82" s="223" t="str">
        <f>VLOOKUP($B82,ЗАТРАТЫ,COLUMN(Справочники!D:D)-1,FALSE)</f>
        <v>Налоги и сборы</v>
      </c>
      <c r="D82" s="701">
        <f t="shared" si="14"/>
        <v>0</v>
      </c>
      <c r="E82" s="166">
        <f>SUM(E83:E91)</f>
        <v>0</v>
      </c>
      <c r="F82" s="212">
        <f>SUM(F83:F91)</f>
        <v>0</v>
      </c>
      <c r="G82" s="212">
        <f t="shared" ref="G82:P82" si="16">SUM(G83:G93)</f>
        <v>0</v>
      </c>
      <c r="H82" s="212">
        <f t="shared" si="16"/>
        <v>0</v>
      </c>
      <c r="I82" s="212">
        <f t="shared" si="16"/>
        <v>0</v>
      </c>
      <c r="J82" s="212">
        <f t="shared" si="16"/>
        <v>0</v>
      </c>
      <c r="K82" s="212">
        <f t="shared" si="16"/>
        <v>0</v>
      </c>
      <c r="L82" s="212">
        <f t="shared" si="16"/>
        <v>0</v>
      </c>
      <c r="M82" s="212">
        <f t="shared" si="16"/>
        <v>0</v>
      </c>
      <c r="N82" s="212">
        <f t="shared" si="16"/>
        <v>0</v>
      </c>
      <c r="O82" s="218">
        <f t="shared" si="16"/>
        <v>0</v>
      </c>
      <c r="P82" s="218">
        <f t="shared" si="16"/>
        <v>0</v>
      </c>
      <c r="Q82" s="1"/>
    </row>
    <row r="83" spans="1:17" outlineLevel="1" x14ac:dyDescent="0.2">
      <c r="A83" s="211">
        <f t="shared" si="4"/>
        <v>71</v>
      </c>
      <c r="B83" s="37" t="s">
        <v>487</v>
      </c>
      <c r="C83" s="224" t="str">
        <f>VLOOKUP($B83,ЗАТРАТЫ,COLUMN(Справочники!D:D)-1,FALSE)</f>
        <v>Налог на доходы физических лиц (НДФЛ)</v>
      </c>
      <c r="D83" s="702">
        <f t="shared" si="14"/>
        <v>0</v>
      </c>
      <c r="E83" s="190">
        <v>0</v>
      </c>
      <c r="F83" s="213">
        <v>0</v>
      </c>
      <c r="G83" s="213">
        <v>0</v>
      </c>
      <c r="H83" s="213">
        <v>0</v>
      </c>
      <c r="I83" s="213">
        <v>0</v>
      </c>
      <c r="J83" s="213">
        <v>0</v>
      </c>
      <c r="K83" s="213">
        <v>0</v>
      </c>
      <c r="L83" s="213">
        <v>0</v>
      </c>
      <c r="M83" s="213">
        <v>0</v>
      </c>
      <c r="N83" s="213">
        <v>0</v>
      </c>
      <c r="O83" s="220">
        <v>0</v>
      </c>
      <c r="P83" s="220">
        <v>0</v>
      </c>
      <c r="Q83" s="1"/>
    </row>
    <row r="84" spans="1:17" outlineLevel="1" x14ac:dyDescent="0.2">
      <c r="A84" s="211">
        <f t="shared" si="4"/>
        <v>72</v>
      </c>
      <c r="B84" s="37" t="s">
        <v>488</v>
      </c>
      <c r="C84" s="224" t="str">
        <f>VLOOKUP($B84,ЗАТРАТЫ,COLUMN(Справочники!D:D)-1,FALSE)</f>
        <v>Налог на прибыль</v>
      </c>
      <c r="D84" s="702">
        <f t="shared" si="14"/>
        <v>0</v>
      </c>
      <c r="E84" s="190">
        <v>0</v>
      </c>
      <c r="F84" s="213">
        <v>0</v>
      </c>
      <c r="G84" s="213">
        <v>0</v>
      </c>
      <c r="H84" s="213">
        <v>0</v>
      </c>
      <c r="I84" s="213">
        <v>0</v>
      </c>
      <c r="J84" s="213">
        <v>0</v>
      </c>
      <c r="K84" s="213">
        <v>0</v>
      </c>
      <c r="L84" s="213">
        <v>0</v>
      </c>
      <c r="M84" s="213">
        <v>0</v>
      </c>
      <c r="N84" s="213">
        <v>0</v>
      </c>
      <c r="O84" s="220">
        <v>0</v>
      </c>
      <c r="P84" s="220">
        <v>0</v>
      </c>
      <c r="Q84" s="1"/>
    </row>
    <row r="85" spans="1:17" outlineLevel="1" x14ac:dyDescent="0.2">
      <c r="A85" s="211">
        <f t="shared" si="4"/>
        <v>73</v>
      </c>
      <c r="B85" s="37" t="s">
        <v>976</v>
      </c>
      <c r="C85" s="224" t="str">
        <f>VLOOKUP($B85,ЗАТРАТЫ,COLUMN(Справочники!D:D)-1,FALSE)</f>
        <v>Налог на добавленную стоимость</v>
      </c>
      <c r="D85" s="702">
        <f t="shared" si="14"/>
        <v>0</v>
      </c>
      <c r="E85" s="190">
        <v>0</v>
      </c>
      <c r="F85" s="213"/>
      <c r="G85" s="213">
        <v>0</v>
      </c>
      <c r="H85" s="213">
        <v>0</v>
      </c>
      <c r="I85" s="213">
        <v>0</v>
      </c>
      <c r="J85" s="213">
        <v>0</v>
      </c>
      <c r="K85" s="213">
        <v>0</v>
      </c>
      <c r="L85" s="213">
        <v>0</v>
      </c>
      <c r="M85" s="213">
        <v>0</v>
      </c>
      <c r="N85" s="213">
        <v>0</v>
      </c>
      <c r="O85" s="220">
        <v>0</v>
      </c>
      <c r="P85" s="220">
        <v>0</v>
      </c>
      <c r="Q85" s="1"/>
    </row>
    <row r="86" spans="1:17" outlineLevel="1" x14ac:dyDescent="0.2">
      <c r="A86" s="211">
        <f t="shared" si="4"/>
        <v>74</v>
      </c>
      <c r="B86" s="37" t="s">
        <v>489</v>
      </c>
      <c r="C86" s="224" t="str">
        <f>VLOOKUP($B86,ЗАТРАТЫ,COLUMN(Справочники!D:D)-1,FALSE)</f>
        <v>Налог на имущество</v>
      </c>
      <c r="D86" s="702">
        <f t="shared" si="14"/>
        <v>0</v>
      </c>
      <c r="E86" s="190">
        <v>0</v>
      </c>
      <c r="F86" s="213">
        <v>0</v>
      </c>
      <c r="G86" s="213">
        <v>0</v>
      </c>
      <c r="H86" s="213">
        <v>0</v>
      </c>
      <c r="I86" s="213">
        <v>0</v>
      </c>
      <c r="J86" s="213">
        <v>0</v>
      </c>
      <c r="K86" s="213">
        <v>0</v>
      </c>
      <c r="L86" s="213">
        <v>0</v>
      </c>
      <c r="M86" s="213">
        <v>0</v>
      </c>
      <c r="N86" s="213">
        <v>0</v>
      </c>
      <c r="O86" s="220">
        <v>0</v>
      </c>
      <c r="P86" s="220">
        <v>0</v>
      </c>
      <c r="Q86" s="1"/>
    </row>
    <row r="87" spans="1:17" outlineLevel="1" x14ac:dyDescent="0.2">
      <c r="A87" s="211">
        <f t="shared" si="4"/>
        <v>75</v>
      </c>
      <c r="B87" s="37" t="s">
        <v>491</v>
      </c>
      <c r="C87" s="224" t="str">
        <f>VLOOKUP($B87,ЗАТРАТЫ,COLUMN(Справочники!D:D)-1,FALSE)</f>
        <v>Налог с владельцев транспортных средств</v>
      </c>
      <c r="D87" s="702">
        <f t="shared" si="14"/>
        <v>0</v>
      </c>
      <c r="E87" s="190">
        <v>0</v>
      </c>
      <c r="F87" s="213">
        <v>0</v>
      </c>
      <c r="G87" s="213">
        <v>0</v>
      </c>
      <c r="H87" s="213">
        <v>0</v>
      </c>
      <c r="I87" s="213">
        <v>0</v>
      </c>
      <c r="J87" s="213">
        <v>0</v>
      </c>
      <c r="K87" s="213">
        <v>0</v>
      </c>
      <c r="L87" s="213">
        <v>0</v>
      </c>
      <c r="M87" s="213">
        <v>0</v>
      </c>
      <c r="N87" s="213">
        <v>0</v>
      </c>
      <c r="O87" s="220">
        <v>0</v>
      </c>
      <c r="P87" s="220">
        <v>0</v>
      </c>
      <c r="Q87" s="1"/>
    </row>
    <row r="88" spans="1:17" outlineLevel="1" x14ac:dyDescent="0.2">
      <c r="A88" s="211">
        <f t="shared" si="4"/>
        <v>76</v>
      </c>
      <c r="B88" s="37" t="s">
        <v>492</v>
      </c>
      <c r="C88" s="224" t="str">
        <f>VLOOKUP($B88,ЗАТРАТЫ,COLUMN(Справочники!D:D)-1,FALSE)</f>
        <v>Налог на рекламу</v>
      </c>
      <c r="D88" s="702">
        <f t="shared" si="14"/>
        <v>0</v>
      </c>
      <c r="E88" s="190">
        <v>0</v>
      </c>
      <c r="F88" s="213">
        <v>0</v>
      </c>
      <c r="G88" s="213">
        <v>0</v>
      </c>
      <c r="H88" s="213">
        <v>0</v>
      </c>
      <c r="I88" s="213">
        <v>0</v>
      </c>
      <c r="J88" s="213">
        <v>0</v>
      </c>
      <c r="K88" s="213">
        <v>0</v>
      </c>
      <c r="L88" s="213">
        <v>0</v>
      </c>
      <c r="M88" s="213">
        <v>0</v>
      </c>
      <c r="N88" s="213">
        <v>0</v>
      </c>
      <c r="O88" s="220">
        <v>0</v>
      </c>
      <c r="P88" s="220">
        <v>0</v>
      </c>
      <c r="Q88" s="1"/>
    </row>
    <row r="89" spans="1:17" hidden="1" outlineLevel="1" x14ac:dyDescent="0.2">
      <c r="A89" s="211">
        <f t="shared" si="4"/>
        <v>77</v>
      </c>
      <c r="B89" s="37" t="s">
        <v>494</v>
      </c>
      <c r="C89" s="224">
        <f>VLOOKUP($B89,ЗАТРАТЫ,COLUMN(Справочники!D:D)-1,FALSE)</f>
        <v>0</v>
      </c>
      <c r="D89" s="702">
        <f t="shared" si="14"/>
        <v>0</v>
      </c>
      <c r="E89" s="190">
        <v>0</v>
      </c>
      <c r="F89" s="213">
        <v>0</v>
      </c>
      <c r="G89" s="213">
        <v>0</v>
      </c>
      <c r="H89" s="213">
        <v>0</v>
      </c>
      <c r="I89" s="213">
        <v>0</v>
      </c>
      <c r="J89" s="213">
        <v>0</v>
      </c>
      <c r="K89" s="213">
        <v>0</v>
      </c>
      <c r="L89" s="213">
        <v>0</v>
      </c>
      <c r="M89" s="213">
        <v>0</v>
      </c>
      <c r="N89" s="213">
        <v>0</v>
      </c>
      <c r="O89" s="220">
        <v>0</v>
      </c>
      <c r="P89" s="220">
        <v>0</v>
      </c>
      <c r="Q89" s="1"/>
    </row>
    <row r="90" spans="1:17" outlineLevel="1" x14ac:dyDescent="0.2">
      <c r="A90" s="211">
        <f t="shared" si="4"/>
        <v>78</v>
      </c>
      <c r="B90" s="37" t="s">
        <v>496</v>
      </c>
      <c r="C90" s="224" t="str">
        <f>VLOOKUP($B90,ЗАТРАТЫ,COLUMN(Справочники!D:D)-1,FALSE)</f>
        <v>Налог на содержание милиции</v>
      </c>
      <c r="D90" s="701">
        <f t="shared" si="14"/>
        <v>0</v>
      </c>
      <c r="E90" s="190">
        <v>0</v>
      </c>
      <c r="F90" s="213">
        <v>0</v>
      </c>
      <c r="G90" s="213">
        <v>0</v>
      </c>
      <c r="H90" s="213">
        <v>0</v>
      </c>
      <c r="I90" s="213">
        <v>0</v>
      </c>
      <c r="J90" s="213">
        <v>0</v>
      </c>
      <c r="K90" s="213">
        <v>0</v>
      </c>
      <c r="L90" s="213">
        <v>0</v>
      </c>
      <c r="M90" s="213">
        <v>0</v>
      </c>
      <c r="N90" s="213">
        <v>0</v>
      </c>
      <c r="O90" s="220">
        <v>0</v>
      </c>
      <c r="P90" s="220">
        <v>0</v>
      </c>
      <c r="Q90" s="1"/>
    </row>
    <row r="91" spans="1:17" outlineLevel="1" x14ac:dyDescent="0.2">
      <c r="A91" s="211">
        <f>A89+1</f>
        <v>78</v>
      </c>
      <c r="B91" s="37" t="s">
        <v>498</v>
      </c>
      <c r="C91" s="224" t="str">
        <f>VLOOKUP($B91,ЗАТРАТЫ,COLUMN(Справочники!D:D)-1,FALSE)</f>
        <v>Земельный налог</v>
      </c>
      <c r="D91" s="702">
        <f>SUM(E91:P91)</f>
        <v>0</v>
      </c>
      <c r="E91" s="190">
        <v>0</v>
      </c>
      <c r="F91" s="213">
        <v>0</v>
      </c>
      <c r="G91" s="213">
        <v>0</v>
      </c>
      <c r="H91" s="213">
        <v>0</v>
      </c>
      <c r="I91" s="213">
        <v>0</v>
      </c>
      <c r="J91" s="213">
        <v>0</v>
      </c>
      <c r="K91" s="213">
        <v>0</v>
      </c>
      <c r="L91" s="213">
        <v>0</v>
      </c>
      <c r="M91" s="213">
        <v>0</v>
      </c>
      <c r="N91" s="213">
        <v>0</v>
      </c>
      <c r="O91" s="220">
        <v>0</v>
      </c>
      <c r="P91" s="220">
        <v>0</v>
      </c>
      <c r="Q91" s="1"/>
    </row>
    <row r="92" spans="1:17" outlineLevel="1" x14ac:dyDescent="0.2">
      <c r="A92" s="211">
        <f>A90+1</f>
        <v>79</v>
      </c>
      <c r="B92" s="37" t="s">
        <v>678</v>
      </c>
      <c r="C92" s="224" t="str">
        <f>VLOOKUP($B92,ЗАТРАТЫ,COLUMN(Справочники!D:D)-1,FALSE)</f>
        <v>Экологические сборы</v>
      </c>
      <c r="D92" s="702">
        <f>SUM(E92:P92)</f>
        <v>0</v>
      </c>
      <c r="E92" s="213">
        <v>0</v>
      </c>
      <c r="F92" s="213">
        <v>0</v>
      </c>
      <c r="G92" s="213">
        <v>0</v>
      </c>
      <c r="H92" s="213">
        <v>0</v>
      </c>
      <c r="I92" s="213">
        <v>0</v>
      </c>
      <c r="J92" s="213">
        <v>0</v>
      </c>
      <c r="K92" s="213">
        <v>0</v>
      </c>
      <c r="L92" s="213">
        <v>0</v>
      </c>
      <c r="M92" s="213">
        <v>0</v>
      </c>
      <c r="N92" s="213">
        <v>0</v>
      </c>
      <c r="O92" s="220">
        <v>0</v>
      </c>
      <c r="P92" s="220">
        <v>0</v>
      </c>
      <c r="Q92" s="1"/>
    </row>
    <row r="93" spans="1:17" outlineLevel="1" x14ac:dyDescent="0.2">
      <c r="A93" s="211">
        <f>A90+1</f>
        <v>79</v>
      </c>
      <c r="B93" s="37" t="s">
        <v>1051</v>
      </c>
      <c r="C93" s="224" t="str">
        <f>VLOOKUP($B93,ЗАТРАТЫ,COLUMN(Справочники!D:D)-1,FALSE)</f>
        <v>Прочие налоги и сборы</v>
      </c>
      <c r="D93" s="702">
        <f t="shared" si="14"/>
        <v>0</v>
      </c>
      <c r="E93" s="213">
        <v>0</v>
      </c>
      <c r="F93" s="213">
        <v>0</v>
      </c>
      <c r="G93" s="213">
        <v>0</v>
      </c>
      <c r="H93" s="213">
        <v>0</v>
      </c>
      <c r="I93" s="213">
        <v>0</v>
      </c>
      <c r="J93" s="213">
        <v>0</v>
      </c>
      <c r="K93" s="213">
        <v>0</v>
      </c>
      <c r="L93" s="213">
        <v>0</v>
      </c>
      <c r="M93" s="213">
        <v>0</v>
      </c>
      <c r="N93" s="213">
        <v>0</v>
      </c>
      <c r="O93" s="220">
        <v>0</v>
      </c>
      <c r="P93" s="220">
        <v>0</v>
      </c>
      <c r="Q93" s="1"/>
    </row>
    <row r="94" spans="1:17" x14ac:dyDescent="0.2">
      <c r="A94" s="211">
        <f t="shared" si="4"/>
        <v>80</v>
      </c>
      <c r="B94" s="37" t="s">
        <v>501</v>
      </c>
      <c r="C94" s="223" t="str">
        <f>VLOOKUP($B94,ЗАТРАТЫ,COLUMN(Справочники!D:D)-1,FALSE)</f>
        <v>Затраты на финансирование</v>
      </c>
      <c r="D94" s="702">
        <f t="shared" si="14"/>
        <v>0</v>
      </c>
      <c r="E94" s="212">
        <f>SUM(E95:E97)</f>
        <v>0</v>
      </c>
      <c r="F94" s="212">
        <f t="shared" ref="F94:K94" si="17">SUM(F95:F97)</f>
        <v>0</v>
      </c>
      <c r="G94" s="212">
        <f t="shared" si="17"/>
        <v>0</v>
      </c>
      <c r="H94" s="212">
        <f t="shared" si="17"/>
        <v>0</v>
      </c>
      <c r="I94" s="212">
        <f t="shared" si="17"/>
        <v>0</v>
      </c>
      <c r="J94" s="212">
        <f t="shared" si="17"/>
        <v>0</v>
      </c>
      <c r="K94" s="212">
        <f t="shared" si="17"/>
        <v>0</v>
      </c>
      <c r="L94" s="212">
        <f>SUM(L95:L97)</f>
        <v>0</v>
      </c>
      <c r="M94" s="212">
        <f>SUM(M95:M97)</f>
        <v>0</v>
      </c>
      <c r="N94" s="212">
        <f>SUM(N95:N97)</f>
        <v>0</v>
      </c>
      <c r="O94" s="218">
        <f>SUM(O95:O97)</f>
        <v>0</v>
      </c>
      <c r="P94" s="218">
        <f>SUM(P95:P97)</f>
        <v>0</v>
      </c>
      <c r="Q94" s="1"/>
    </row>
    <row r="95" spans="1:17" outlineLevel="1" x14ac:dyDescent="0.2">
      <c r="A95" s="211" t="e">
        <f>#REF!+1</f>
        <v>#REF!</v>
      </c>
      <c r="B95" s="37" t="s">
        <v>509</v>
      </c>
      <c r="C95" s="224" t="str">
        <f>VLOOKUP($B95,ЗАТРАТЫ,COLUMN(Справочники!D:D)-1,FALSE)</f>
        <v>Проценты по лизингу начисленные</v>
      </c>
      <c r="D95" s="702">
        <f t="shared" si="14"/>
        <v>0</v>
      </c>
      <c r="E95" s="213">
        <v>0</v>
      </c>
      <c r="F95" s="213">
        <v>0</v>
      </c>
      <c r="G95" s="213">
        <v>0</v>
      </c>
      <c r="H95" s="213">
        <v>0</v>
      </c>
      <c r="I95" s="213">
        <v>0</v>
      </c>
      <c r="J95" s="213">
        <v>0</v>
      </c>
      <c r="K95" s="213">
        <v>0</v>
      </c>
      <c r="L95" s="213">
        <v>0</v>
      </c>
      <c r="M95" s="213">
        <v>0</v>
      </c>
      <c r="N95" s="213">
        <v>0</v>
      </c>
      <c r="O95" s="220">
        <v>0</v>
      </c>
      <c r="P95" s="220">
        <v>0</v>
      </c>
      <c r="Q95" s="1"/>
    </row>
    <row r="96" spans="1:17" outlineLevel="1" x14ac:dyDescent="0.2">
      <c r="A96" s="211" t="e">
        <f t="shared" si="4"/>
        <v>#REF!</v>
      </c>
      <c r="B96" s="37" t="s">
        <v>513</v>
      </c>
      <c r="C96" s="224" t="str">
        <f>VLOOKUP($B96,ЗАТРАТЫ,COLUMN(Справочники!D:D)-1,FALSE)</f>
        <v>Комиссионные при лизинге начисленные</v>
      </c>
      <c r="D96" s="701">
        <f t="shared" si="14"/>
        <v>0</v>
      </c>
      <c r="E96" s="213">
        <v>0</v>
      </c>
      <c r="F96" s="213">
        <v>0</v>
      </c>
      <c r="G96" s="213">
        <v>0</v>
      </c>
      <c r="H96" s="213">
        <v>0</v>
      </c>
      <c r="I96" s="213">
        <v>0</v>
      </c>
      <c r="J96" s="213">
        <v>0</v>
      </c>
      <c r="K96" s="213">
        <v>0</v>
      </c>
      <c r="L96" s="213">
        <v>0</v>
      </c>
      <c r="M96" s="213">
        <v>0</v>
      </c>
      <c r="N96" s="213">
        <v>0</v>
      </c>
      <c r="O96" s="220">
        <v>0</v>
      </c>
      <c r="P96" s="220">
        <v>0</v>
      </c>
      <c r="Q96" s="1"/>
    </row>
    <row r="97" spans="1:17" outlineLevel="1" x14ac:dyDescent="0.2">
      <c r="A97" s="211" t="e">
        <f t="shared" si="4"/>
        <v>#REF!</v>
      </c>
      <c r="B97" s="37" t="s">
        <v>515</v>
      </c>
      <c r="C97" s="224" t="str">
        <f>VLOOKUP($B97,ЗАТРАТЫ,COLUMN(Справочники!D:D)-1,FALSE)</f>
        <v>Аренда (расходы по операционному лизингу)</v>
      </c>
      <c r="D97" s="702">
        <f t="shared" si="14"/>
        <v>0</v>
      </c>
      <c r="E97" s="213">
        <v>0</v>
      </c>
      <c r="F97" s="213">
        <v>0</v>
      </c>
      <c r="G97" s="213">
        <v>0</v>
      </c>
      <c r="H97" s="213">
        <v>0</v>
      </c>
      <c r="I97" s="213">
        <v>0</v>
      </c>
      <c r="J97" s="213">
        <v>0</v>
      </c>
      <c r="K97" s="213">
        <v>0</v>
      </c>
      <c r="L97" s="213">
        <v>0</v>
      </c>
      <c r="M97" s="213">
        <v>0</v>
      </c>
      <c r="N97" s="213">
        <v>0</v>
      </c>
      <c r="O97" s="220">
        <v>0</v>
      </c>
      <c r="P97" s="220">
        <v>0</v>
      </c>
      <c r="Q97" s="1"/>
    </row>
    <row r="98" spans="1:17" x14ac:dyDescent="0.2">
      <c r="A98" s="211" t="e">
        <f t="shared" si="4"/>
        <v>#REF!</v>
      </c>
      <c r="B98" s="37" t="s">
        <v>522</v>
      </c>
      <c r="C98" s="223" t="str">
        <f>VLOOKUP($B98,ЗАТРАТЫ,COLUMN(Справочники!D:D)-1,FALSE)</f>
        <v>Социальные расходы и расходы на развитие персонала</v>
      </c>
      <c r="D98" s="702">
        <f t="shared" si="14"/>
        <v>0</v>
      </c>
      <c r="E98" s="212">
        <f>SUM(E99,E100,E101,E102)</f>
        <v>0</v>
      </c>
      <c r="F98" s="212">
        <f t="shared" ref="F98:K98" si="18">SUM(F99,F100,F101,F102)</f>
        <v>0</v>
      </c>
      <c r="G98" s="212">
        <f t="shared" si="18"/>
        <v>0</v>
      </c>
      <c r="H98" s="212">
        <f t="shared" si="18"/>
        <v>0</v>
      </c>
      <c r="I98" s="212">
        <f t="shared" si="18"/>
        <v>0</v>
      </c>
      <c r="J98" s="212">
        <f t="shared" si="18"/>
        <v>0</v>
      </c>
      <c r="K98" s="212">
        <f t="shared" si="18"/>
        <v>0</v>
      </c>
      <c r="L98" s="212">
        <f>SUM(L99,L100,L101,L102)</f>
        <v>0</v>
      </c>
      <c r="M98" s="212">
        <f>SUM(M99,M100,M101,M102)</f>
        <v>0</v>
      </c>
      <c r="N98" s="212">
        <f>SUM(N99,N100,N101,N102)</f>
        <v>0</v>
      </c>
      <c r="O98" s="218">
        <f>SUM(O99,O100,O101,O102)</f>
        <v>0</v>
      </c>
      <c r="P98" s="218">
        <f>SUM(P99,P100,P101,P102)</f>
        <v>0</v>
      </c>
      <c r="Q98" s="1"/>
    </row>
    <row r="99" spans="1:17" outlineLevel="1" x14ac:dyDescent="0.2">
      <c r="A99" s="211" t="e">
        <f t="shared" si="4"/>
        <v>#REF!</v>
      </c>
      <c r="B99" s="37" t="s">
        <v>523</v>
      </c>
      <c r="C99" s="224" t="str">
        <f>VLOOKUP($B99,ЗАТРАТЫ,COLUMN(Справочники!D:D)-1,FALSE)</f>
        <v>Социальные выплаты и льготы</v>
      </c>
      <c r="D99" s="702">
        <f t="shared" si="14"/>
        <v>0</v>
      </c>
      <c r="E99" s="213">
        <v>0</v>
      </c>
      <c r="F99" s="213">
        <v>0</v>
      </c>
      <c r="G99" s="213">
        <v>0</v>
      </c>
      <c r="H99" s="213">
        <v>0</v>
      </c>
      <c r="I99" s="213">
        <v>0</v>
      </c>
      <c r="J99" s="213">
        <v>0</v>
      </c>
      <c r="K99" s="213">
        <v>0</v>
      </c>
      <c r="L99" s="213">
        <v>0</v>
      </c>
      <c r="M99" s="213">
        <v>0</v>
      </c>
      <c r="N99" s="213">
        <v>0</v>
      </c>
      <c r="O99" s="220">
        <v>0</v>
      </c>
      <c r="P99" s="220">
        <v>0</v>
      </c>
      <c r="Q99" s="1"/>
    </row>
    <row r="100" spans="1:17" outlineLevel="1" x14ac:dyDescent="0.2">
      <c r="A100" s="211" t="e">
        <f t="shared" si="4"/>
        <v>#REF!</v>
      </c>
      <c r="B100" s="37" t="s">
        <v>526</v>
      </c>
      <c r="C100" s="224" t="str">
        <f>VLOOKUP($B100,ЗАТРАТЫ,COLUMN(Справочники!D:D)-1,FALSE)</f>
        <v>Корпоративные мероприятия</v>
      </c>
      <c r="D100" s="702">
        <f t="shared" si="14"/>
        <v>0</v>
      </c>
      <c r="E100" s="213">
        <v>0</v>
      </c>
      <c r="F100" s="213">
        <v>0</v>
      </c>
      <c r="G100" s="213">
        <v>0</v>
      </c>
      <c r="H100" s="213">
        <v>0</v>
      </c>
      <c r="I100" s="213">
        <v>0</v>
      </c>
      <c r="J100" s="213">
        <v>0</v>
      </c>
      <c r="K100" s="213">
        <v>0</v>
      </c>
      <c r="L100" s="213">
        <v>0</v>
      </c>
      <c r="M100" s="213">
        <v>0</v>
      </c>
      <c r="N100" s="213">
        <v>0</v>
      </c>
      <c r="O100" s="220">
        <v>0</v>
      </c>
      <c r="P100" s="220">
        <v>0</v>
      </c>
      <c r="Q100" s="1"/>
    </row>
    <row r="101" spans="1:17" outlineLevel="1" x14ac:dyDescent="0.2">
      <c r="A101" s="211" t="e">
        <f t="shared" si="4"/>
        <v>#REF!</v>
      </c>
      <c r="B101" s="37" t="s">
        <v>529</v>
      </c>
      <c r="C101" s="224" t="str">
        <f>VLOOKUP($B101,ЗАТРАТЫ,COLUMN(Справочники!D:D)-1,FALSE)</f>
        <v>Обучение и развитие персонала</v>
      </c>
      <c r="D101" s="701">
        <f t="shared" si="14"/>
        <v>0</v>
      </c>
      <c r="E101" s="213">
        <v>0</v>
      </c>
      <c r="F101" s="213">
        <v>0</v>
      </c>
      <c r="G101" s="213">
        <v>0</v>
      </c>
      <c r="H101" s="213">
        <v>0</v>
      </c>
      <c r="I101" s="213">
        <v>0</v>
      </c>
      <c r="J101" s="213">
        <v>0</v>
      </c>
      <c r="K101" s="213">
        <v>0</v>
      </c>
      <c r="L101" s="213">
        <v>0</v>
      </c>
      <c r="M101" s="213">
        <v>0</v>
      </c>
      <c r="N101" s="213">
        <v>0</v>
      </c>
      <c r="O101" s="220">
        <v>0</v>
      </c>
      <c r="P101" s="220">
        <v>0</v>
      </c>
      <c r="Q101" s="1"/>
    </row>
    <row r="102" spans="1:17" outlineLevel="1" x14ac:dyDescent="0.2">
      <c r="A102" s="211" t="e">
        <f t="shared" si="4"/>
        <v>#REF!</v>
      </c>
      <c r="B102" s="37" t="s">
        <v>532</v>
      </c>
      <c r="C102" s="224" t="str">
        <f>VLOOKUP($B102,ЗАТРАТЫ,COLUMN(Справочники!D:D)-1,FALSE)</f>
        <v>Прочие расходы на персонал</v>
      </c>
      <c r="D102" s="703">
        <f t="shared" si="14"/>
        <v>0</v>
      </c>
      <c r="E102" s="213">
        <v>0</v>
      </c>
      <c r="F102" s="213">
        <v>0</v>
      </c>
      <c r="G102" s="213">
        <v>0</v>
      </c>
      <c r="H102" s="213">
        <v>0</v>
      </c>
      <c r="I102" s="213">
        <v>0</v>
      </c>
      <c r="J102" s="213">
        <v>0</v>
      </c>
      <c r="K102" s="213">
        <v>0</v>
      </c>
      <c r="L102" s="213">
        <v>0</v>
      </c>
      <c r="M102" s="213">
        <v>0</v>
      </c>
      <c r="N102" s="213">
        <v>0</v>
      </c>
      <c r="O102" s="220">
        <v>0</v>
      </c>
      <c r="P102" s="220">
        <v>0</v>
      </c>
      <c r="Q102" s="1"/>
    </row>
    <row r="103" spans="1:17" collapsed="1" x14ac:dyDescent="0.2">
      <c r="A103" s="211" t="e">
        <f t="shared" si="4"/>
        <v>#REF!</v>
      </c>
      <c r="B103" s="37" t="s">
        <v>546</v>
      </c>
      <c r="C103" s="223" t="str">
        <f>VLOOKUP($B103,ЗАТРАТЫ,COLUMN(Справочники!D:D)-1,FALSE)</f>
        <v>Начисленные расходы и резервы</v>
      </c>
      <c r="D103" s="703">
        <f t="shared" si="14"/>
        <v>0</v>
      </c>
      <c r="E103" s="212">
        <f>SUM(E104,E105,E106,E107)</f>
        <v>0</v>
      </c>
      <c r="F103" s="212">
        <f t="shared" ref="F103:K103" si="19">SUM(F104,F105,F106,F107)</f>
        <v>0</v>
      </c>
      <c r="G103" s="212">
        <f t="shared" si="19"/>
        <v>0</v>
      </c>
      <c r="H103" s="212">
        <f t="shared" si="19"/>
        <v>0</v>
      </c>
      <c r="I103" s="212">
        <f t="shared" si="19"/>
        <v>0</v>
      </c>
      <c r="J103" s="212">
        <f t="shared" si="19"/>
        <v>0</v>
      </c>
      <c r="K103" s="212">
        <f t="shared" si="19"/>
        <v>0</v>
      </c>
      <c r="L103" s="212">
        <f>SUM(L104,L105,L106,L107)</f>
        <v>0</v>
      </c>
      <c r="M103" s="212">
        <f>SUM(M104,M105,M106,M107)</f>
        <v>0</v>
      </c>
      <c r="N103" s="212">
        <f>SUM(N104,N105,N106,N107)</f>
        <v>0</v>
      </c>
      <c r="O103" s="218">
        <f>SUM(O104,O105,O106,O107)</f>
        <v>0</v>
      </c>
      <c r="P103" s="218">
        <f>SUM(P104,P105,P106,P107)</f>
        <v>0</v>
      </c>
      <c r="Q103" s="1"/>
    </row>
    <row r="104" spans="1:17" hidden="1" outlineLevel="1" x14ac:dyDescent="0.2">
      <c r="A104" s="211" t="e">
        <f t="shared" si="4"/>
        <v>#REF!</v>
      </c>
      <c r="B104" s="68" t="s">
        <v>547</v>
      </c>
      <c r="C104" s="226" t="str">
        <f>VLOOKUP($B104,ЗАТРАТЫ,COLUMN(Справочники!D:D)-1,FALSE)</f>
        <v>Резерв на безнадежные долги</v>
      </c>
      <c r="D104" s="703">
        <f t="shared" si="14"/>
        <v>0</v>
      </c>
      <c r="E104" s="895"/>
      <c r="F104" s="895"/>
      <c r="G104" s="895"/>
      <c r="H104" s="895"/>
      <c r="I104" s="895"/>
      <c r="J104" s="895"/>
      <c r="K104" s="895"/>
      <c r="L104" s="895"/>
      <c r="M104" s="895"/>
      <c r="N104" s="895"/>
      <c r="O104" s="896"/>
      <c r="P104" s="896"/>
      <c r="Q104" s="1"/>
    </row>
    <row r="105" spans="1:17" hidden="1" outlineLevel="1" x14ac:dyDescent="0.2">
      <c r="A105" s="211" t="e">
        <f t="shared" si="4"/>
        <v>#REF!</v>
      </c>
      <c r="B105" s="68" t="s">
        <v>548</v>
      </c>
      <c r="C105" s="226" t="str">
        <f>VLOOKUP($B105,ЗАТРАТЫ,COLUMN(Справочники!D:D)-1,FALSE)</f>
        <v>Резерв на непредвиденные расходы</v>
      </c>
      <c r="D105" s="703">
        <f t="shared" si="14"/>
        <v>0</v>
      </c>
      <c r="E105" s="895"/>
      <c r="F105" s="895"/>
      <c r="G105" s="895"/>
      <c r="H105" s="895"/>
      <c r="I105" s="895"/>
      <c r="J105" s="895"/>
      <c r="K105" s="895"/>
      <c r="L105" s="895"/>
      <c r="M105" s="895"/>
      <c r="N105" s="895"/>
      <c r="O105" s="896"/>
      <c r="P105" s="896"/>
      <c r="Q105" s="1"/>
    </row>
    <row r="106" spans="1:17" hidden="1" outlineLevel="1" x14ac:dyDescent="0.2">
      <c r="A106" s="211" t="e">
        <f t="shared" si="4"/>
        <v>#REF!</v>
      </c>
      <c r="B106" s="68" t="s">
        <v>977</v>
      </c>
      <c r="C106" s="226" t="str">
        <f>VLOOKUP($B106,ЗАТРАТЫ,COLUMN(Справочники!D:D)-1,FALSE)</f>
        <v>Отклонения, списания, поправки</v>
      </c>
      <c r="D106" s="701">
        <f t="shared" si="14"/>
        <v>0</v>
      </c>
      <c r="E106" s="895"/>
      <c r="F106" s="895"/>
      <c r="G106" s="895"/>
      <c r="H106" s="895"/>
      <c r="I106" s="895"/>
      <c r="J106" s="895"/>
      <c r="K106" s="895"/>
      <c r="L106" s="895"/>
      <c r="M106" s="895"/>
      <c r="N106" s="895"/>
      <c r="O106" s="896"/>
      <c r="P106" s="896"/>
      <c r="Q106" s="1"/>
    </row>
    <row r="107" spans="1:17" hidden="1" outlineLevel="1" x14ac:dyDescent="0.2">
      <c r="A107" s="211" t="e">
        <f t="shared" si="4"/>
        <v>#REF!</v>
      </c>
      <c r="B107" s="68" t="s">
        <v>978</v>
      </c>
      <c r="C107" s="226" t="str">
        <f>VLOOKUP($B107,ЗАТРАТЫ,COLUMN(Справочники!D:D)-1,FALSE)</f>
        <v>Брак</v>
      </c>
      <c r="D107" s="704">
        <f t="shared" si="14"/>
        <v>0</v>
      </c>
      <c r="E107" s="895"/>
      <c r="F107" s="895"/>
      <c r="G107" s="895"/>
      <c r="H107" s="895"/>
      <c r="I107" s="895"/>
      <c r="J107" s="895"/>
      <c r="K107" s="895"/>
      <c r="L107" s="895"/>
      <c r="M107" s="895"/>
      <c r="N107" s="895"/>
      <c r="O107" s="896"/>
      <c r="P107" s="896"/>
      <c r="Q107" s="1"/>
    </row>
    <row r="108" spans="1:17" x14ac:dyDescent="0.2">
      <c r="A108" s="211" t="e">
        <f t="shared" si="4"/>
        <v>#REF!</v>
      </c>
      <c r="B108" s="37" t="s">
        <v>549</v>
      </c>
      <c r="C108" s="223" t="str">
        <f>VLOOKUP($B108,ЗАТРАТЫ,COLUMN(Справочники!D:D)-1,FALSE)</f>
        <v>Прочие затраты</v>
      </c>
      <c r="D108" s="705">
        <f t="shared" si="14"/>
        <v>0</v>
      </c>
      <c r="E108" s="166">
        <f t="shared" ref="E108:P108" si="20">SUM(E109:E116)</f>
        <v>0</v>
      </c>
      <c r="F108" s="212">
        <f t="shared" si="20"/>
        <v>0</v>
      </c>
      <c r="G108" s="212">
        <f t="shared" si="20"/>
        <v>0</v>
      </c>
      <c r="H108" s="212">
        <f t="shared" si="20"/>
        <v>0</v>
      </c>
      <c r="I108" s="212">
        <f t="shared" si="20"/>
        <v>0</v>
      </c>
      <c r="J108" s="212">
        <f t="shared" si="20"/>
        <v>0</v>
      </c>
      <c r="K108" s="212">
        <f t="shared" si="20"/>
        <v>0</v>
      </c>
      <c r="L108" s="212">
        <f t="shared" si="20"/>
        <v>0</v>
      </c>
      <c r="M108" s="212">
        <f t="shared" si="20"/>
        <v>0</v>
      </c>
      <c r="N108" s="212">
        <f t="shared" si="20"/>
        <v>0</v>
      </c>
      <c r="O108" s="218">
        <f t="shared" si="20"/>
        <v>0</v>
      </c>
      <c r="P108" s="218">
        <f t="shared" si="20"/>
        <v>0</v>
      </c>
      <c r="Q108" s="1"/>
    </row>
    <row r="109" spans="1:17" outlineLevel="1" x14ac:dyDescent="0.2">
      <c r="A109" s="211" t="e">
        <f t="shared" si="4"/>
        <v>#REF!</v>
      </c>
      <c r="B109" s="68" t="s">
        <v>305</v>
      </c>
      <c r="C109" s="525" t="str">
        <f>VLOOKUP($B109,ЗАТРАТЫ,COLUMN(Справочники!D:D)-1,FALSE)</f>
        <v>Судебные расходы и арбитражные сборы</v>
      </c>
      <c r="D109" s="705">
        <f t="shared" si="14"/>
        <v>0</v>
      </c>
      <c r="E109" s="190"/>
      <c r="F109" s="213"/>
      <c r="G109" s="213">
        <v>0</v>
      </c>
      <c r="H109" s="213">
        <v>0</v>
      </c>
      <c r="I109" s="213">
        <v>0</v>
      </c>
      <c r="J109" s="213">
        <v>0</v>
      </c>
      <c r="K109" s="213">
        <v>0</v>
      </c>
      <c r="L109" s="213">
        <v>0</v>
      </c>
      <c r="M109" s="213">
        <v>0</v>
      </c>
      <c r="N109" s="213">
        <v>0</v>
      </c>
      <c r="O109" s="220">
        <v>0</v>
      </c>
      <c r="P109" s="220">
        <v>0</v>
      </c>
      <c r="Q109" s="1"/>
    </row>
    <row r="110" spans="1:17" outlineLevel="1" x14ac:dyDescent="0.2">
      <c r="A110" s="211" t="e">
        <f t="shared" si="4"/>
        <v>#REF!</v>
      </c>
      <c r="B110" s="68" t="s">
        <v>306</v>
      </c>
      <c r="C110" s="526" t="str">
        <f>VLOOKUP($B110,ЗАТРАТЫ,COLUMN(Справочники!D:D)-1,FALSE)</f>
        <v>Командировочные расходы</v>
      </c>
      <c r="D110" s="705">
        <f t="shared" si="14"/>
        <v>0</v>
      </c>
      <c r="E110" s="190"/>
      <c r="F110" s="213"/>
      <c r="G110" s="213">
        <v>0</v>
      </c>
      <c r="H110" s="213">
        <v>0</v>
      </c>
      <c r="I110" s="213">
        <v>0</v>
      </c>
      <c r="J110" s="213">
        <v>0</v>
      </c>
      <c r="K110" s="213">
        <v>0</v>
      </c>
      <c r="L110" s="213">
        <v>0</v>
      </c>
      <c r="M110" s="213">
        <v>0</v>
      </c>
      <c r="N110" s="213">
        <v>0</v>
      </c>
      <c r="O110" s="220">
        <v>0</v>
      </c>
      <c r="P110" s="220">
        <v>0</v>
      </c>
      <c r="Q110" s="1"/>
    </row>
    <row r="111" spans="1:17" outlineLevel="1" x14ac:dyDescent="0.2">
      <c r="A111" s="211" t="e">
        <f t="shared" ref="A111:A116" si="21">A110+1</f>
        <v>#REF!</v>
      </c>
      <c r="B111" s="68" t="s">
        <v>307</v>
      </c>
      <c r="C111" s="526" t="str">
        <f>VLOOKUP($B111,ЗАТРАТЫ,COLUMN(Справочники!D:D)-1,FALSE)</f>
        <v>Представительские расходы</v>
      </c>
      <c r="D111" s="705">
        <f t="shared" si="14"/>
        <v>0</v>
      </c>
      <c r="E111" s="190"/>
      <c r="F111" s="213"/>
      <c r="G111" s="213">
        <v>0</v>
      </c>
      <c r="H111" s="213">
        <v>0</v>
      </c>
      <c r="I111" s="213">
        <v>0</v>
      </c>
      <c r="J111" s="213">
        <v>0</v>
      </c>
      <c r="K111" s="213">
        <v>0</v>
      </c>
      <c r="L111" s="213">
        <v>0</v>
      </c>
      <c r="M111" s="213">
        <v>0</v>
      </c>
      <c r="N111" s="213">
        <v>0</v>
      </c>
      <c r="O111" s="220">
        <v>0</v>
      </c>
      <c r="P111" s="220">
        <v>0</v>
      </c>
      <c r="Q111" s="1"/>
    </row>
    <row r="112" spans="1:17" outlineLevel="1" x14ac:dyDescent="0.2">
      <c r="A112" s="211" t="e">
        <f t="shared" si="21"/>
        <v>#REF!</v>
      </c>
      <c r="B112" s="68" t="s">
        <v>308</v>
      </c>
      <c r="C112" s="526" t="str">
        <f>VLOOKUP($B112,ЗАТРАТЫ,COLUMN(Справочники!D:D)-1,FALSE)</f>
        <v>Абонентская плата за поддержку ИС</v>
      </c>
      <c r="D112" s="705">
        <f t="shared" si="14"/>
        <v>0</v>
      </c>
      <c r="E112" s="190"/>
      <c r="F112" s="213"/>
      <c r="G112" s="213">
        <v>0</v>
      </c>
      <c r="H112" s="213">
        <v>0</v>
      </c>
      <c r="I112" s="213">
        <v>0</v>
      </c>
      <c r="J112" s="213">
        <v>0</v>
      </c>
      <c r="K112" s="213">
        <v>0</v>
      </c>
      <c r="L112" s="213">
        <v>0</v>
      </c>
      <c r="M112" s="213">
        <v>0</v>
      </c>
      <c r="N112" s="213">
        <v>0</v>
      </c>
      <c r="O112" s="220">
        <v>0</v>
      </c>
      <c r="P112" s="220">
        <v>0</v>
      </c>
      <c r="Q112" s="1"/>
    </row>
    <row r="113" spans="1:17" outlineLevel="1" x14ac:dyDescent="0.2">
      <c r="A113" s="211" t="e">
        <f t="shared" si="21"/>
        <v>#REF!</v>
      </c>
      <c r="B113" s="68" t="s">
        <v>695</v>
      </c>
      <c r="C113" s="526" t="str">
        <f>VLOOKUP($B113,ЗАТРАТЫ,COLUMN(Справочники!D:D)-1,FALSE)</f>
        <v>Списание ОС стоимостью до 10 000 рублей</v>
      </c>
      <c r="D113" s="705">
        <f t="shared" si="14"/>
        <v>0</v>
      </c>
      <c r="E113" s="190"/>
      <c r="F113" s="213"/>
      <c r="G113" s="213">
        <v>0</v>
      </c>
      <c r="H113" s="213">
        <v>0</v>
      </c>
      <c r="I113" s="213">
        <v>0</v>
      </c>
      <c r="J113" s="213">
        <v>0</v>
      </c>
      <c r="K113" s="213">
        <v>0</v>
      </c>
      <c r="L113" s="213">
        <v>0</v>
      </c>
      <c r="M113" s="213">
        <v>0</v>
      </c>
      <c r="N113" s="213">
        <v>0</v>
      </c>
      <c r="O113" s="220">
        <v>0</v>
      </c>
      <c r="P113" s="220">
        <v>0</v>
      </c>
      <c r="Q113" s="1"/>
    </row>
    <row r="114" spans="1:17" outlineLevel="1" x14ac:dyDescent="0.2">
      <c r="A114" s="211" t="e">
        <f t="shared" si="21"/>
        <v>#REF!</v>
      </c>
      <c r="B114" s="68" t="s">
        <v>696</v>
      </c>
      <c r="C114" s="526" t="str">
        <f>VLOOKUP($B114,ЗАТРАТЫ,COLUMN(Справочники!D:D)-1,FALSE)</f>
        <v>Компенсация за использование личного транспорта</v>
      </c>
      <c r="D114" s="705">
        <f t="shared" si="14"/>
        <v>0</v>
      </c>
      <c r="E114" s="190"/>
      <c r="F114" s="213"/>
      <c r="G114" s="213">
        <v>0</v>
      </c>
      <c r="H114" s="213">
        <v>0</v>
      </c>
      <c r="I114" s="213">
        <v>0</v>
      </c>
      <c r="J114" s="213">
        <v>0</v>
      </c>
      <c r="K114" s="213">
        <v>0</v>
      </c>
      <c r="L114" s="213">
        <v>0</v>
      </c>
      <c r="M114" s="213">
        <v>0</v>
      </c>
      <c r="N114" s="213">
        <v>0</v>
      </c>
      <c r="O114" s="220">
        <v>0</v>
      </c>
      <c r="P114" s="220">
        <v>0</v>
      </c>
      <c r="Q114" s="1"/>
    </row>
    <row r="115" spans="1:17" outlineLevel="1" x14ac:dyDescent="0.2">
      <c r="A115" s="211" t="e">
        <f t="shared" si="21"/>
        <v>#REF!</v>
      </c>
      <c r="B115" s="68" t="s">
        <v>697</v>
      </c>
      <c r="C115" s="526" t="str">
        <f>VLOOKUP($B115,ЗАТРАТЫ,COLUMN(Справочники!D:D)-1,FALSE)</f>
        <v>Агентские вознаграждения</v>
      </c>
      <c r="D115" s="705">
        <f t="shared" si="14"/>
        <v>0</v>
      </c>
      <c r="E115" s="190"/>
      <c r="F115" s="213"/>
      <c r="G115" s="213">
        <v>0</v>
      </c>
      <c r="H115" s="213">
        <v>0</v>
      </c>
      <c r="I115" s="213">
        <v>0</v>
      </c>
      <c r="J115" s="213">
        <v>0</v>
      </c>
      <c r="K115" s="213">
        <v>0</v>
      </c>
      <c r="L115" s="213">
        <v>0</v>
      </c>
      <c r="M115" s="213">
        <v>0</v>
      </c>
      <c r="N115" s="213">
        <v>0</v>
      </c>
      <c r="O115" s="220">
        <v>0</v>
      </c>
      <c r="P115" s="220">
        <v>0</v>
      </c>
      <c r="Q115" s="1"/>
    </row>
    <row r="116" spans="1:17" outlineLevel="1" x14ac:dyDescent="0.2">
      <c r="A116" s="211" t="e">
        <f t="shared" si="21"/>
        <v>#REF!</v>
      </c>
      <c r="B116" s="68" t="s">
        <v>698</v>
      </c>
      <c r="C116" s="526" t="str">
        <f>VLOOKUP($B116,ЗАТРАТЫ,COLUMN(Справочники!D:D)-1,FALSE)</f>
        <v>Прочие</v>
      </c>
      <c r="D116" s="705">
        <f t="shared" si="14"/>
        <v>0</v>
      </c>
      <c r="E116" s="718"/>
      <c r="F116" s="719"/>
      <c r="G116" s="719">
        <v>0</v>
      </c>
      <c r="H116" s="719">
        <v>0</v>
      </c>
      <c r="I116" s="719">
        <v>0</v>
      </c>
      <c r="J116" s="719">
        <v>0</v>
      </c>
      <c r="K116" s="719">
        <v>0</v>
      </c>
      <c r="L116" s="719">
        <v>0</v>
      </c>
      <c r="M116" s="719">
        <v>0</v>
      </c>
      <c r="N116" s="719">
        <v>0</v>
      </c>
      <c r="O116" s="697">
        <v>0</v>
      </c>
      <c r="P116" s="697">
        <v>0</v>
      </c>
      <c r="Q116" s="1"/>
    </row>
    <row r="117" spans="1:17" s="126" customFormat="1" x14ac:dyDescent="0.2">
      <c r="A117" s="139"/>
      <c r="B117" s="140"/>
      <c r="C117" s="141" t="s">
        <v>923</v>
      </c>
      <c r="D117" s="124">
        <f t="shared" ref="D117:P117" si="22">SUM(D11,D31,D33,D38,D43,D76,D82,D94,D98,D103,D108)</f>
        <v>0</v>
      </c>
      <c r="E117" s="124">
        <f t="shared" ref="E117:K117" si="23">SUM(E11,E31,E33,E38,E43,E76,E82,E94,E98,E103,E108)</f>
        <v>0</v>
      </c>
      <c r="F117" s="124">
        <f t="shared" si="23"/>
        <v>0</v>
      </c>
      <c r="G117" s="124">
        <f t="shared" si="23"/>
        <v>0</v>
      </c>
      <c r="H117" s="124">
        <f t="shared" si="23"/>
        <v>0</v>
      </c>
      <c r="I117" s="124">
        <f t="shared" si="23"/>
        <v>0</v>
      </c>
      <c r="J117" s="124">
        <f t="shared" si="23"/>
        <v>0</v>
      </c>
      <c r="K117" s="124">
        <f t="shared" si="23"/>
        <v>0</v>
      </c>
      <c r="L117" s="124">
        <f t="shared" si="22"/>
        <v>0</v>
      </c>
      <c r="M117" s="124">
        <f t="shared" si="22"/>
        <v>0</v>
      </c>
      <c r="N117" s="124">
        <f t="shared" si="22"/>
        <v>0</v>
      </c>
      <c r="O117" s="124">
        <f t="shared" si="22"/>
        <v>0</v>
      </c>
      <c r="P117" s="267">
        <f t="shared" si="22"/>
        <v>0</v>
      </c>
    </row>
    <row r="118" spans="1:17" x14ac:dyDescent="0.2">
      <c r="D118" s="1"/>
      <c r="P118" s="13"/>
      <c r="Q118" s="1"/>
    </row>
    <row r="119" spans="1:17" x14ac:dyDescent="0.2">
      <c r="Q119" s="1"/>
    </row>
    <row r="120" spans="1:17" x14ac:dyDescent="0.2">
      <c r="E120" s="736"/>
      <c r="F120" s="736"/>
      <c r="Q120" s="1"/>
    </row>
    <row r="121" spans="1:17" x14ac:dyDescent="0.2">
      <c r="K121" s="736"/>
      <c r="Q121" s="1"/>
    </row>
  </sheetData>
  <mergeCells count="7">
    <mergeCell ref="B3:P3"/>
    <mergeCell ref="B4:P4"/>
    <mergeCell ref="E8:P8"/>
    <mergeCell ref="A8:A9"/>
    <mergeCell ref="B8:B9"/>
    <mergeCell ref="C8:C9"/>
    <mergeCell ref="D8:D9"/>
  </mergeCells>
  <phoneticPr fontId="2" type="noConversion"/>
  <hyperlinks>
    <hyperlink ref="B1" location="Содержание!A1" display="Вернуться к содержанию"/>
  </hyperlinks>
  <pageMargins left="0.33" right="0.43" top="0.56000000000000005" bottom="0.55000000000000004" header="0.32" footer="0.3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12</vt:i4>
      </vt:variant>
    </vt:vector>
  </HeadingPairs>
  <TitlesOfParts>
    <vt:vector size="35" baseType="lpstr">
      <vt:lpstr>Содержание</vt:lpstr>
      <vt:lpstr>Справочники</vt:lpstr>
      <vt:lpstr>Реализация</vt:lpstr>
      <vt:lpstr>Себестоимость</vt:lpstr>
      <vt:lpstr>Производство</vt:lpstr>
      <vt:lpstr>Запасы</vt:lpstr>
      <vt:lpstr>Остатки ГП</vt:lpstr>
      <vt:lpstr>Прочие материалы</vt:lpstr>
      <vt:lpstr>ПРОИЗ расходы</vt:lpstr>
      <vt:lpstr>АДМХОЗ затраты</vt:lpstr>
      <vt:lpstr>Комм. затраты</vt:lpstr>
      <vt:lpstr>Сводные расходы</vt:lpstr>
      <vt:lpstr>Амортизация</vt:lpstr>
      <vt:lpstr>Неоп. ДиР</vt:lpstr>
      <vt:lpstr>БФД</vt:lpstr>
      <vt:lpstr>Инвестиции</vt:lpstr>
      <vt:lpstr>Пояснения ДЗ</vt:lpstr>
      <vt:lpstr>Дебиторы</vt:lpstr>
      <vt:lpstr>Пояснения КЗ</vt:lpstr>
      <vt:lpstr>Кредиторы</vt:lpstr>
      <vt:lpstr>БДДС</vt:lpstr>
      <vt:lpstr>БДР</vt:lpstr>
      <vt:lpstr>Баланс</vt:lpstr>
      <vt:lpstr>Вид</vt:lpstr>
      <vt:lpstr>ВИДГП</vt:lpstr>
      <vt:lpstr>ГП</vt:lpstr>
      <vt:lpstr>ЗАТРАТЫ</vt:lpstr>
      <vt:lpstr>Кодвида</vt:lpstr>
      <vt:lpstr>Кодпокупателя</vt:lpstr>
      <vt:lpstr>Марки</vt:lpstr>
      <vt:lpstr>Покупатели</vt:lpstr>
      <vt:lpstr>Статьибаланса</vt:lpstr>
      <vt:lpstr>СтатьиДЗ</vt:lpstr>
      <vt:lpstr>Сырье</vt:lpstr>
      <vt:lpstr>Триплер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Economica.pro</dc:creator>
  <cp:lastModifiedBy>DELL</cp:lastModifiedBy>
  <cp:lastPrinted>2005-09-01T13:33:43Z</cp:lastPrinted>
  <dcterms:created xsi:type="dcterms:W3CDTF">2004-10-27T12:37:00Z</dcterms:created>
  <dcterms:modified xsi:type="dcterms:W3CDTF">2017-05-16T11:41:12Z</dcterms:modified>
</cp:coreProperties>
</file>